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Mapes\_Commun\MISSIONS\M05 ETE\Outils internes\BACS\"/>
    </mc:Choice>
  </mc:AlternateContent>
  <bookViews>
    <workbookView xWindow="0" yWindow="0" windowWidth="19200" windowHeight="6470"/>
  </bookViews>
  <sheets>
    <sheet name="TRI BACS" sheetId="2" r:id="rId1"/>
  </sheets>
  <calcPr calcId="162913" iterateDelta="1E-4"/>
  <extLst>
    <ext uri="GoogleSheetsCustomDataVersion2">
      <go:sheetsCustomData xmlns:go="http://customooxmlschemas.google.com/" r:id="rId5" roundtripDataChecksum="DfIu1k/wPGzdNF+biM6pfrd+sptF3Cj/M8KvR8cDjD0="/>
    </ext>
  </extLst>
</workbook>
</file>

<file path=xl/calcChain.xml><?xml version="1.0" encoding="utf-8"?>
<calcChain xmlns="http://schemas.openxmlformats.org/spreadsheetml/2006/main">
  <c r="J64" i="2" l="1"/>
  <c r="I71" i="2"/>
  <c r="I70" i="2"/>
  <c r="I72" i="2"/>
  <c r="I73" i="2"/>
  <c r="F46" i="2"/>
  <c r="H73" i="2"/>
  <c r="H72" i="2"/>
  <c r="H71" i="2"/>
  <c r="H70" i="2"/>
  <c r="G73" i="2"/>
  <c r="G72" i="2"/>
  <c r="G71" i="2"/>
  <c r="K39" i="2"/>
  <c r="G70" i="2" s="1"/>
  <c r="F40" i="2"/>
  <c r="F42" i="2" s="1"/>
  <c r="F43" i="2"/>
  <c r="I36" i="2"/>
  <c r="I35" i="2"/>
  <c r="I40" i="2"/>
  <c r="G40" i="2"/>
  <c r="F64" i="2"/>
  <c r="F70" i="2"/>
  <c r="J63" i="2"/>
  <c r="F63" i="2"/>
  <c r="G65" i="2"/>
  <c r="G66" i="2" s="1"/>
  <c r="G36" i="2"/>
  <c r="H36" i="2"/>
  <c r="J36" i="2"/>
  <c r="G35" i="2"/>
  <c r="H35" i="2"/>
  <c r="H40" i="2" s="1"/>
  <c r="I43" i="2"/>
  <c r="J35" i="2"/>
  <c r="J40" i="2" s="1"/>
  <c r="F35" i="2"/>
  <c r="I20" i="2"/>
  <c r="I17" i="2"/>
  <c r="H17" i="2"/>
  <c r="G20" i="2"/>
  <c r="H20" i="2"/>
  <c r="J20" i="2"/>
  <c r="F20" i="2"/>
  <c r="K40" i="2" l="1"/>
  <c r="H43" i="2"/>
  <c r="H42" i="2"/>
  <c r="G43" i="2"/>
  <c r="G42" i="2"/>
  <c r="J43" i="2"/>
  <c r="J42" i="2"/>
  <c r="I42" i="2"/>
  <c r="I12" i="2" l="1"/>
  <c r="I14" i="2" s="1"/>
  <c r="F65" i="2" l="1"/>
  <c r="F36" i="2"/>
  <c r="F66" i="2" l="1"/>
  <c r="J66" i="2" s="1"/>
  <c r="J65" i="2"/>
  <c r="K43" i="2"/>
  <c r="K36" i="2"/>
  <c r="K35" i="2"/>
  <c r="F14" i="2"/>
  <c r="G17" i="2"/>
  <c r="F17" i="2"/>
  <c r="K42" i="2" l="1"/>
  <c r="F45" i="2" s="1"/>
</calcChain>
</file>

<file path=xl/sharedStrings.xml><?xml version="1.0" encoding="utf-8"?>
<sst xmlns="http://schemas.openxmlformats.org/spreadsheetml/2006/main" count="102" uniqueCount="64">
  <si>
    <t>Electricité</t>
  </si>
  <si>
    <t>Chauffage</t>
  </si>
  <si>
    <t>Climatisation</t>
  </si>
  <si>
    <t>Ventilation</t>
  </si>
  <si>
    <t>Eclairage intérieur</t>
  </si>
  <si>
    <t>Eclairage extérieur</t>
  </si>
  <si>
    <t>ECS</t>
  </si>
  <si>
    <t>Energie thermique 1</t>
  </si>
  <si>
    <t>Energie thermique 2</t>
  </si>
  <si>
    <t>Energie thermique 3</t>
  </si>
  <si>
    <t>Gaz de ville</t>
  </si>
  <si>
    <t>Propane</t>
  </si>
  <si>
    <t>RCU</t>
  </si>
  <si>
    <r>
      <rPr>
        <sz val="11"/>
        <color rgb="FFFF0000"/>
        <rFont val="Arial "/>
      </rPr>
      <t>I -</t>
    </r>
    <r>
      <rPr>
        <sz val="11"/>
        <color theme="1"/>
        <rFont val="Arial "/>
      </rPr>
      <t xml:space="preserve"> Coût de l'installation GTB/GTC</t>
    </r>
  </si>
  <si>
    <r>
      <rPr>
        <sz val="11"/>
        <color rgb="FFFF0000"/>
        <rFont val="Arial "/>
      </rPr>
      <t>A -</t>
    </r>
    <r>
      <rPr>
        <sz val="11"/>
        <color theme="1"/>
        <rFont val="Arial "/>
      </rPr>
      <t xml:space="preserve"> Aides CEE</t>
    </r>
  </si>
  <si>
    <r>
      <rPr>
        <sz val="11"/>
        <color rgb="FFFF0000"/>
        <rFont val="Arial "/>
      </rPr>
      <t>S -</t>
    </r>
    <r>
      <rPr>
        <sz val="11"/>
        <color theme="1"/>
        <rFont val="Arial "/>
      </rPr>
      <t xml:space="preserve"> Surcout de l'installation</t>
    </r>
  </si>
  <si>
    <t xml:space="preserve">kWhef </t>
  </si>
  <si>
    <t>%</t>
  </si>
  <si>
    <r>
      <rPr>
        <sz val="11"/>
        <color rgb="FFFF0000"/>
        <rFont val="Arial Nova Cond"/>
      </rPr>
      <t xml:space="preserve">G énergie </t>
    </r>
    <r>
      <rPr>
        <sz val="11"/>
        <color theme="1"/>
        <rFont val="Arial Nova Cond"/>
      </rPr>
      <t>- Gain énergétique induit par l'installation</t>
    </r>
  </si>
  <si>
    <t>Année</t>
  </si>
  <si>
    <r>
      <rPr>
        <sz val="11"/>
        <color rgb="FFFF0000"/>
        <rFont val="Arial Nova Cond"/>
      </rPr>
      <t xml:space="preserve">Ci </t>
    </r>
    <r>
      <rPr>
        <sz val="11"/>
        <color theme="1"/>
        <rFont val="Arial Nova Cond"/>
      </rPr>
      <t>- Consommation annuelle</t>
    </r>
  </si>
  <si>
    <t>TOTAL</t>
  </si>
  <si>
    <t>Dernière année complète (N)</t>
  </si>
  <si>
    <t>Avant dernière année complète (N-1)</t>
  </si>
  <si>
    <t>N-1</t>
  </si>
  <si>
    <t>N</t>
  </si>
  <si>
    <r>
      <rPr>
        <sz val="11"/>
        <color rgb="FFFF0000"/>
        <rFont val="Arial Nova Cond"/>
        <family val="2"/>
      </rPr>
      <t>C énergie</t>
    </r>
    <r>
      <rPr>
        <sz val="11"/>
        <color theme="1"/>
        <rFont val="Arial Nova Cond"/>
        <family val="2"/>
      </rPr>
      <t xml:space="preserve"> - Coût moyen de l'énergie</t>
    </r>
  </si>
  <si>
    <r>
      <rPr>
        <b/>
        <sz val="11"/>
        <color rgb="FFFF0000"/>
        <rFont val="Calibri"/>
        <family val="2"/>
        <scheme val="minor"/>
      </rPr>
      <t xml:space="preserve">TRI </t>
    </r>
    <r>
      <rPr>
        <sz val="11"/>
        <color theme="1"/>
        <rFont val="Calibri"/>
        <family val="2"/>
        <scheme val="minor"/>
      </rPr>
      <t xml:space="preserve">: Temps de retour sur investissement
</t>
    </r>
    <r>
      <rPr>
        <b/>
        <sz val="11"/>
        <color rgb="FFFF0000"/>
        <rFont val="Calibri"/>
        <family val="2"/>
        <scheme val="minor"/>
      </rPr>
      <t xml:space="preserve">S </t>
    </r>
    <r>
      <rPr>
        <sz val="11"/>
        <color theme="1"/>
        <rFont val="Calibri"/>
        <family val="2"/>
        <scheme val="minor"/>
      </rPr>
      <t xml:space="preserve">: Surcout induit par l'installation ou le changement du système d'automostisation et de contrôle du bâtiment, exprimé en euros 
</t>
    </r>
    <r>
      <rPr>
        <b/>
        <sz val="11"/>
        <color rgb="FFFF0000"/>
        <rFont val="Calibri"/>
        <family val="2"/>
        <scheme val="minor"/>
      </rPr>
      <t>G énergie</t>
    </r>
    <r>
      <rPr>
        <sz val="11"/>
        <color theme="1"/>
        <rFont val="Calibri"/>
        <family val="2"/>
        <scheme val="minor"/>
      </rPr>
      <t xml:space="preserve"> : Gain énergétique induit par l'installtion ou le changement du système d'automatisation et de contrôle du bâtiment exprimée en kWh d'énergie finale pour chaque énergie utilisée par le(s) système(s) technique(s) relié(s) au système d'automatisation et de contrôle du bâtiment. 
</t>
    </r>
    <r>
      <rPr>
        <b/>
        <sz val="11"/>
        <color rgb="FFFF0000"/>
        <rFont val="Calibri"/>
        <family val="2"/>
        <scheme val="minor"/>
      </rPr>
      <t xml:space="preserve">C énergie </t>
    </r>
    <r>
      <rPr>
        <sz val="11"/>
        <color theme="1"/>
        <rFont val="Calibri"/>
        <family val="2"/>
        <scheme val="minor"/>
      </rPr>
      <t xml:space="preserve">: Coût en €/kWh pour chaque énergie utilisée. Le coût à prendre en compte est la moyenne du coût facturé pour chaque énergie pour l'année durant laquelle le calcul est réalisé.
</t>
    </r>
  </si>
  <si>
    <r>
      <rPr>
        <b/>
        <sz val="11"/>
        <color rgb="FFFF0000"/>
        <rFont val="Calibri"/>
        <family val="2"/>
        <scheme val="minor"/>
      </rPr>
      <t xml:space="preserve">I </t>
    </r>
    <r>
      <rPr>
        <sz val="11"/>
        <color theme="1"/>
        <rFont val="Calibri"/>
        <family val="2"/>
        <scheme val="minor"/>
      </rPr>
      <t xml:space="preserve">: Le coût de l'installation ou le changement systèmre d'automatisation et de contrôle du bâtiment. Ce coût prend en compte le matériel installé, son installation et son paramètrage, ainsi qu'une analyse fonctionnelle. il doit comprendre le raccordement uniquement aux systèmes techniques mentionnés à l'article R.175-1 du code de construction et de l'habitation, à savoir chauffage, climatisation, eau chaude sanitaire, éclairage intégré et production d'énergie. 
</t>
    </r>
    <r>
      <rPr>
        <i/>
        <sz val="9"/>
        <color theme="1"/>
        <rFont val="Calibri"/>
        <family val="2"/>
        <scheme val="minor"/>
      </rPr>
      <t>Le coût est établi à partir d'au moins deux devis réels qui ne mentionnent que les éléments précédemenments décrits, en rentrant le coût le plus faible des devis. Les devis utilisés doivent présenter la mention suivante " Le présent devis est émis uniquement au regard de l'obligation décrete aux articles R. 175-1 à R.175-5-1 du code de la construction et de l'habitation et n'inclut pas de matériels ou prestations qui sauraient entrer dans le champ de cette obligation".</t>
    </r>
    <r>
      <rPr>
        <sz val="11"/>
        <color theme="1"/>
        <rFont val="Calibri"/>
        <family val="2"/>
        <scheme val="minor"/>
      </rPr>
      <t xml:space="preserve">
</t>
    </r>
    <r>
      <rPr>
        <b/>
        <sz val="11"/>
        <color rgb="FFFF0000"/>
        <rFont val="Calibri"/>
        <family val="2"/>
        <scheme val="minor"/>
      </rPr>
      <t xml:space="preserve">A </t>
    </r>
    <r>
      <rPr>
        <sz val="11"/>
        <color theme="1"/>
        <rFont val="Calibri"/>
        <family val="2"/>
        <scheme val="minor"/>
      </rPr>
      <t xml:space="preserve">: Le gain en euros lié aux aides obtenues par le propriétaire du système d'automosatisation et de contrôle du bâtiment dans le cadre de son installation. Dès lors que l'installation ou le changement du système peut faire l'object d'aides, celles-ci doivent être prises en compte. 
</t>
    </r>
  </si>
  <si>
    <t>Version - Septembre 2024</t>
  </si>
  <si>
    <t>Pour le moment, pas de sanctions si non respect du Décret BACS</t>
  </si>
  <si>
    <t>€HTVA</t>
  </si>
  <si>
    <t>€TTC</t>
  </si>
  <si>
    <t>€HTVA/kWh</t>
  </si>
  <si>
    <t>€TTC/kWh</t>
  </si>
  <si>
    <t>Année N-1</t>
  </si>
  <si>
    <t>Année N</t>
  </si>
  <si>
    <t>Energie thermique 4</t>
  </si>
  <si>
    <t>Fioul</t>
  </si>
  <si>
    <t>Calculs en €TTC ou en €HTVA ? Non précisé</t>
  </si>
  <si>
    <r>
      <rPr>
        <b/>
        <sz val="11"/>
        <color rgb="FFFF0000"/>
        <rFont val="Calibri"/>
        <family val="2"/>
        <scheme val="minor"/>
      </rPr>
      <t xml:space="preserve">Ci,j </t>
    </r>
    <r>
      <rPr>
        <sz val="11"/>
        <color theme="1"/>
        <rFont val="Calibri"/>
        <family val="2"/>
        <scheme val="minor"/>
      </rPr>
      <t xml:space="preserve">: La consommation énergétique annuelle de chacun des systèmes techniques j qui seront par la suite reliés au système d'automatisation et de contrôle du bâtiment, à l'année i, avant installation ou changement du système d'automatisation et de contrôle du bâtiment, en kWh (énergie finale) 
</t>
    </r>
    <r>
      <rPr>
        <b/>
        <sz val="11"/>
        <color rgb="FFFF0000"/>
        <rFont val="Calibri"/>
        <family val="2"/>
        <scheme val="minor"/>
      </rPr>
      <t>G</t>
    </r>
    <r>
      <rPr>
        <sz val="11"/>
        <color theme="1"/>
        <rFont val="Calibri"/>
        <family val="2"/>
        <scheme val="minor"/>
      </rPr>
      <t xml:space="preserve"> : Le gain permis par l'installation ou changement du système d'automatisation et de contrôle, exprimé en %, </t>
    </r>
    <r>
      <rPr>
        <sz val="11"/>
        <color rgb="FFFF0000"/>
        <rFont val="Calibri"/>
        <family val="2"/>
        <scheme val="minor"/>
      </rPr>
      <t>pris égal à 15% ou estimé sur la base des résultats d'un audit énergétique</t>
    </r>
    <r>
      <rPr>
        <sz val="11"/>
        <color theme="1"/>
        <rFont val="Calibri"/>
        <family val="2"/>
        <scheme val="minor"/>
      </rPr>
      <t xml:space="preserve">. 
</t>
    </r>
    <r>
      <rPr>
        <u/>
        <sz val="11"/>
        <color theme="9"/>
        <rFont val="Calibri"/>
        <family val="2"/>
        <scheme val="minor"/>
      </rPr>
      <t>Cas 1</t>
    </r>
    <r>
      <rPr>
        <sz val="11"/>
        <color theme="9"/>
        <rFont val="Calibri"/>
        <family val="2"/>
        <scheme val="minor"/>
      </rPr>
      <t xml:space="preserve"> : L'évaluation du gain énergétique induit par l'installation ou le changement du système d'automatisation et de contrôle du bâtiment pour chaque énergie "G énergie" est réalisée sur la base d'une moyenne des consommations énergétiques des deux dernières années pour chacun des systèmes techniques qui seont reliés par la suite.
</t>
    </r>
    <r>
      <rPr>
        <u/>
        <sz val="11"/>
        <color theme="9"/>
        <rFont val="Calibri"/>
        <family val="2"/>
        <scheme val="minor"/>
      </rPr>
      <t>Cas 2</t>
    </r>
    <r>
      <rPr>
        <sz val="11"/>
        <color theme="9"/>
        <rFont val="Calibri"/>
        <family val="2"/>
        <scheme val="minor"/>
      </rPr>
      <t xml:space="preserve"> : Dans le cas ou des travaux de rénovation énergétique ont été réalisés dans les deux dernières années, l'évaluation du gain énergétique induit par l'installation du système pour chaque énergie "G énergie" s'effectue sur la base de la consommation énergétique de l'année la plus récente et non des deux dernières années.
</t>
    </r>
    <r>
      <rPr>
        <u/>
        <sz val="11"/>
        <color theme="9"/>
        <rFont val="Calibri"/>
        <family val="2"/>
        <scheme val="minor"/>
      </rPr>
      <t>Cas 3</t>
    </r>
    <r>
      <rPr>
        <sz val="11"/>
        <color theme="9"/>
        <rFont val="Calibri"/>
        <family val="2"/>
        <scheme val="minor"/>
      </rPr>
      <t xml:space="preserve"> : Si le site n'est pas occupé sur les dernières années, une moyennes de consommation sur les années occupés sera prise en compte</t>
    </r>
  </si>
  <si>
    <r>
      <t xml:space="preserve">Année </t>
    </r>
    <r>
      <rPr>
        <sz val="8"/>
        <color theme="1"/>
        <rFont val="Arial"/>
        <family val="2"/>
      </rPr>
      <t>(€HTVA)</t>
    </r>
  </si>
  <si>
    <r>
      <t>Année</t>
    </r>
    <r>
      <rPr>
        <sz val="8"/>
        <color theme="1"/>
        <rFont val="Arial"/>
        <family val="2"/>
      </rPr>
      <t xml:space="preserve"> (€TTC)</t>
    </r>
  </si>
  <si>
    <t xml:space="preserve">Méthode réglementaire : Calcul du temps de retour sur investissement (TRI) </t>
  </si>
  <si>
    <r>
      <t xml:space="preserve">Décret BACS : L’obligation d'équiper un bâtiment tertiaire d’un système d'automatisation et de contrôle (BACS) dépend de la puissance utile du système de chauffage ou de climatisation (relié ou non à un système de ventilation) </t>
    </r>
    <r>
      <rPr>
        <sz val="11"/>
        <color rgb="FFFF0000"/>
        <rFont val="Calibri"/>
        <family val="2"/>
        <scheme val="minor"/>
      </rPr>
      <t>➡ Seuils de puissance de 290 kW ou 70 kW</t>
    </r>
    <r>
      <rPr>
        <sz val="11"/>
        <color theme="1"/>
        <rFont val="Calibri"/>
        <scheme val="minor"/>
      </rPr>
      <t xml:space="preserve">
Cette obligation peut ne pas être applicable, si l’assujetti justifie que l’installation d’un </t>
    </r>
    <r>
      <rPr>
        <sz val="11"/>
        <color rgb="FFFF0000"/>
        <rFont val="Calibri"/>
        <family val="2"/>
        <scheme val="minor"/>
      </rPr>
      <t>BACS n’est pas réalisable avec un temps de retour sur investissement inférieur à 10 ans</t>
    </r>
    <r>
      <rPr>
        <sz val="11"/>
        <color theme="1"/>
        <rFont val="Calibri"/>
        <scheme val="minor"/>
      </rPr>
      <t>.
Lorsque l’obligation est applicable, elle embarque :
•</t>
    </r>
    <r>
      <rPr>
        <u/>
        <sz val="11"/>
        <color theme="1"/>
        <rFont val="Calibri"/>
        <family val="2"/>
        <scheme val="minor"/>
      </rPr>
      <t xml:space="preserve"> pour les bâtiments neufs</t>
    </r>
    <r>
      <rPr>
        <sz val="11"/>
        <color theme="1"/>
        <rFont val="Calibri"/>
        <scheme val="minor"/>
      </rPr>
      <t xml:space="preserve"> (dépôt d’un permis de construire) : systématiquement l’ensemble des systèmes techniques
• </t>
    </r>
    <r>
      <rPr>
        <u/>
        <sz val="11"/>
        <color theme="1"/>
        <rFont val="Calibri"/>
        <family val="2"/>
        <scheme val="minor"/>
      </rPr>
      <t>pour les bâtiments existants</t>
    </r>
    <r>
      <rPr>
        <sz val="11"/>
        <color theme="1"/>
        <rFont val="Calibri"/>
        <scheme val="minor"/>
      </rPr>
      <t xml:space="preserve"> : au cas par cas, si c’est économiquement réalisable (un système technique est exclu si le TRI &gt; 10 ans)
Cet outil permettra de calculer le temps de retour sur investissement suivant la méthode officielle (arrêté du 7/04/2023) relatif aux systèmes d'automatisation et de contrôle des bâtiments tertaires. 
</t>
    </r>
  </si>
  <si>
    <r>
      <rPr>
        <sz val="11"/>
        <color rgb="FFFF0000"/>
        <rFont val="Arial Nova Cond"/>
      </rPr>
      <t>G -</t>
    </r>
    <r>
      <rPr>
        <sz val="11"/>
        <color theme="1"/>
        <rFont val="Arial Nova Cond"/>
      </rPr>
      <t xml:space="preserve"> Gain "théorique" permis par l'installation  </t>
    </r>
  </si>
  <si>
    <t>En effet, dans la réalité, il est important et necessaire de prendre en compte la notion humaine.
Installer une GTB "top génération" est une chose mais si après aucun ressource humaine n'est présente pour piloter (analyser / régler / optimiser) l'installation les 15% théorique ne seront peut-être pas présents !
A l'inverse, avec une ressource humaine formée et compétente, nous pourrons surement dépasser les 15% théorique !</t>
  </si>
  <si>
    <t>J’ai les ressources humaines présentes &amp; formées pour piloter la GTB</t>
  </si>
  <si>
    <t>J’ai peu de ressources humaines présents &amp; formées pour piloter la GTB</t>
  </si>
  <si>
    <t>Je n'ai pas de ressources humaines présents &amp; formées pour piloter la GTB</t>
  </si>
  <si>
    <t>Coût GTB</t>
  </si>
  <si>
    <t>Coût humain</t>
  </si>
  <si>
    <t>Salaire chargé</t>
  </si>
  <si>
    <t>Durée</t>
  </si>
  <si>
    <t>Coût Global</t>
  </si>
  <si>
    <r>
      <t xml:space="preserve">TRI </t>
    </r>
    <r>
      <rPr>
        <sz val="11"/>
        <rFont val="Arial Nova Cond"/>
        <family val="2"/>
      </rPr>
      <t>- Temps de Retour sur Investissement "reglementaire"</t>
    </r>
  </si>
  <si>
    <t>Pour aller plus loin … - Méthode non réglementaire : Prise en compte de l'aspet "humain"</t>
  </si>
  <si>
    <t>Gain financier "théorique" induit par l'installation</t>
  </si>
  <si>
    <t>Etat "théorique"</t>
  </si>
  <si>
    <t>Tps dédié GTB</t>
  </si>
  <si>
    <t>Gain énergétique estimé</t>
  </si>
  <si>
    <t>kWh</t>
  </si>
  <si>
    <t>Gain financier estimé</t>
  </si>
  <si>
    <t>TRI Global estimé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</si>
</sst>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
    <numFmt numFmtId="165" formatCode="_-* #,##0.00_-;\-* #,##0.00_-;_-* &quot;-&quot;??_-;_-@"/>
    <numFmt numFmtId="166" formatCode="0_ ;\-0\ "/>
    <numFmt numFmtId="168" formatCode="_-* #,##0.000_-;\-* #,##0.000_-;_-* &quot;-&quot;??_-;_-@"/>
  </numFmts>
  <fonts count="24">
    <font>
      <sz val="11"/>
      <color theme="1"/>
      <name val="Calibri"/>
      <scheme val="minor"/>
    </font>
    <font>
      <sz val="11"/>
      <color theme="1"/>
      <name val="Calibri"/>
      <family val="2"/>
      <scheme val="minor"/>
    </font>
    <font>
      <sz val="11"/>
      <color theme="1"/>
      <name val="Calibri"/>
      <family val="2"/>
      <scheme val="minor"/>
    </font>
    <font>
      <sz val="11"/>
      <color theme="1"/>
      <name val="Arial"/>
    </font>
    <font>
      <b/>
      <sz val="11"/>
      <color theme="1"/>
      <name val="Arial"/>
    </font>
    <font>
      <sz val="11"/>
      <color rgb="FFFF0000"/>
      <name val="Arial Nova Cond"/>
    </font>
    <font>
      <sz val="11"/>
      <color theme="1"/>
      <name val="Arial Nova Cond"/>
    </font>
    <font>
      <sz val="11"/>
      <color rgb="FFFF0000"/>
      <name val="Calibri"/>
      <family val="2"/>
      <scheme val="minor"/>
    </font>
    <font>
      <sz val="11"/>
      <color theme="1"/>
      <name val="Arial "/>
    </font>
    <font>
      <sz val="11"/>
      <color rgb="FFFF0000"/>
      <name val="Arial "/>
    </font>
    <font>
      <sz val="11"/>
      <color theme="1"/>
      <name val="Arial"/>
      <family val="2"/>
    </font>
    <font>
      <sz val="11"/>
      <color theme="1"/>
      <name val="Arial Nova Cond"/>
      <family val="2"/>
    </font>
    <font>
      <sz val="11"/>
      <name val="Arial Nova Cond"/>
      <family val="2"/>
    </font>
    <font>
      <sz val="11"/>
      <color rgb="FFFF0000"/>
      <name val="Arial"/>
      <family val="2"/>
    </font>
    <font>
      <sz val="11"/>
      <name val="Arial "/>
    </font>
    <font>
      <u/>
      <sz val="11"/>
      <color theme="1"/>
      <name val="Calibri"/>
      <family val="2"/>
      <scheme val="minor"/>
    </font>
    <font>
      <b/>
      <sz val="11"/>
      <color rgb="FFFF0000"/>
      <name val="Calibri"/>
      <family val="2"/>
      <scheme val="minor"/>
    </font>
    <font>
      <i/>
      <sz val="9"/>
      <color theme="1"/>
      <name val="Calibri"/>
      <family val="2"/>
      <scheme val="minor"/>
    </font>
    <font>
      <b/>
      <sz val="14"/>
      <color theme="1"/>
      <name val="Calibri"/>
      <family val="2"/>
      <scheme val="minor"/>
    </font>
    <font>
      <sz val="11"/>
      <color rgb="FFFF0000"/>
      <name val="Arial Nova Cond"/>
      <family val="2"/>
    </font>
    <font>
      <u/>
      <sz val="11"/>
      <color theme="9"/>
      <name val="Calibri"/>
      <family val="2"/>
      <scheme val="minor"/>
    </font>
    <font>
      <sz val="11"/>
      <color theme="9"/>
      <name val="Calibri"/>
      <family val="2"/>
      <scheme val="minor"/>
    </font>
    <font>
      <sz val="11"/>
      <color theme="1"/>
      <name val="Calibri"/>
      <scheme val="minor"/>
    </font>
    <font>
      <sz val="8"/>
      <color theme="1"/>
      <name val="Arial"/>
      <family val="2"/>
    </font>
  </fonts>
  <fills count="20">
    <fill>
      <patternFill patternType="none"/>
    </fill>
    <fill>
      <patternFill patternType="gray125"/>
    </fill>
    <fill>
      <patternFill patternType="solid">
        <fgColor theme="5" tint="0.59999389629810485"/>
        <bgColor indexed="64"/>
      </patternFill>
    </fill>
    <fill>
      <patternFill patternType="solid">
        <fgColor theme="5" tint="0.59999389629810485"/>
        <bgColor theme="0"/>
      </patternFill>
    </fill>
    <fill>
      <patternFill patternType="solid">
        <fgColor theme="9" tint="0.59999389629810485"/>
        <bgColor theme="5"/>
      </patternFill>
    </fill>
    <fill>
      <patternFill patternType="solid">
        <fgColor theme="0"/>
        <bgColor rgb="FFD8D8D8"/>
      </patternFill>
    </fill>
    <fill>
      <patternFill patternType="solid">
        <fgColor theme="9" tint="0.59999389629810485"/>
        <bgColor rgb="FFBDD6EE"/>
      </patternFill>
    </fill>
    <fill>
      <patternFill patternType="solid">
        <fgColor theme="0"/>
        <bgColor theme="5"/>
      </patternFill>
    </fill>
    <fill>
      <patternFill patternType="solid">
        <fgColor theme="0" tint="-0.14999847407452621"/>
        <bgColor indexed="64"/>
      </patternFill>
    </fill>
    <fill>
      <patternFill patternType="solid">
        <fgColor theme="0" tint="-0.14999847407452621"/>
        <bgColor rgb="FFD8D8D8"/>
      </patternFill>
    </fill>
    <fill>
      <patternFill patternType="solid">
        <fgColor theme="2" tint="-0.14999847407452621"/>
        <bgColor rgb="FFD8D8D8"/>
      </patternFill>
    </fill>
    <fill>
      <patternFill patternType="solid">
        <fgColor theme="0" tint="-0.34998626667073579"/>
        <bgColor indexed="64"/>
      </patternFill>
    </fill>
    <fill>
      <patternFill patternType="solid">
        <fgColor theme="0" tint="-0.34998626667073579"/>
        <bgColor theme="0"/>
      </patternFill>
    </fill>
    <fill>
      <patternFill patternType="solid">
        <fgColor theme="0"/>
        <bgColor indexed="64"/>
      </patternFill>
    </fill>
    <fill>
      <patternFill patternType="solid">
        <fgColor theme="4"/>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bgColor indexed="64"/>
      </patternFill>
    </fill>
    <fill>
      <patternFill patternType="solid">
        <fgColor theme="1"/>
        <bgColor rgb="FFD8D8D8"/>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9" fontId="22" fillId="0" borderId="0" applyFont="0" applyFill="0" applyBorder="0" applyAlignment="0" applyProtection="0"/>
  </cellStyleXfs>
  <cellXfs count="107">
    <xf numFmtId="0" fontId="0" fillId="0" borderId="0" xfId="0" applyFont="1" applyAlignment="1"/>
    <xf numFmtId="0" fontId="0" fillId="0" borderId="0" xfId="0" applyFont="1" applyAlignment="1">
      <alignment horizontal="center" vertical="center"/>
    </xf>
    <xf numFmtId="0" fontId="0" fillId="0" borderId="0" xfId="0" applyFont="1" applyAlignment="1">
      <alignment vertical="center"/>
    </xf>
    <xf numFmtId="164" fontId="4" fillId="4" borderId="1" xfId="0" applyNumberFormat="1" applyFont="1" applyFill="1" applyBorder="1" applyAlignment="1">
      <alignment horizontal="center" vertical="center"/>
    </xf>
    <xf numFmtId="0" fontId="3" fillId="0" borderId="0" xfId="0" applyFont="1" applyAlignment="1">
      <alignment horizontal="center" vertical="center"/>
    </xf>
    <xf numFmtId="164" fontId="10"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164" fontId="3" fillId="4" borderId="3"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166" fontId="10" fillId="7" borderId="3" xfId="0" applyNumberFormat="1" applyFont="1" applyFill="1" applyBorder="1" applyAlignment="1">
      <alignment horizontal="center" vertical="center"/>
    </xf>
    <xf numFmtId="164" fontId="10" fillId="7" borderId="3" xfId="0" applyNumberFormat="1" applyFont="1" applyFill="1" applyBorder="1" applyAlignment="1">
      <alignment horizontal="center" vertical="center"/>
    </xf>
    <xf numFmtId="165" fontId="3" fillId="7" borderId="2" xfId="0" applyNumberFormat="1" applyFont="1" applyFill="1" applyBorder="1" applyAlignment="1">
      <alignment horizontal="center" vertical="center"/>
    </xf>
    <xf numFmtId="164" fontId="3" fillId="10" borderId="2"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0" fontId="2" fillId="11" borderId="2" xfId="0" applyFont="1" applyFill="1" applyBorder="1" applyAlignment="1">
      <alignment horizontal="center" vertical="center"/>
    </xf>
    <xf numFmtId="164" fontId="3" fillId="9" borderId="2" xfId="0" applyNumberFormat="1" applyFont="1" applyFill="1" applyBorder="1" applyAlignment="1">
      <alignment horizontal="center" vertical="center"/>
    </xf>
    <xf numFmtId="0" fontId="2" fillId="13" borderId="2" xfId="0" applyFont="1" applyFill="1" applyBorder="1" applyAlignment="1">
      <alignment horizontal="center" vertical="center"/>
    </xf>
    <xf numFmtId="164" fontId="3" fillId="7" borderId="2" xfId="0" applyNumberFormat="1" applyFont="1" applyFill="1" applyBorder="1" applyAlignment="1">
      <alignment horizontal="center" vertical="center"/>
    </xf>
    <xf numFmtId="164" fontId="0" fillId="0" borderId="0" xfId="0" applyNumberFormat="1" applyFont="1" applyAlignment="1">
      <alignment horizontal="center" vertical="center"/>
    </xf>
    <xf numFmtId="0" fontId="8" fillId="11" borderId="2" xfId="0" applyFont="1" applyFill="1" applyBorder="1" applyAlignment="1">
      <alignment horizontal="center" vertical="center"/>
    </xf>
    <xf numFmtId="164" fontId="13" fillId="4" borderId="2" xfId="0" applyNumberFormat="1" applyFont="1" applyFill="1" applyBorder="1" applyAlignment="1">
      <alignment horizontal="center" vertical="center"/>
    </xf>
    <xf numFmtId="0" fontId="0" fillId="0" borderId="4" xfId="0" applyFont="1" applyBorder="1" applyAlignment="1">
      <alignmen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12" fillId="3" borderId="2" xfId="0" applyFont="1" applyFill="1" applyBorder="1" applyAlignment="1">
      <alignment horizontal="center" vertical="center"/>
    </xf>
    <xf numFmtId="0" fontId="8" fillId="11" borderId="2" xfId="0" applyFont="1" applyFill="1" applyBorder="1" applyAlignment="1">
      <alignment horizontal="center" vertical="center"/>
    </xf>
    <xf numFmtId="0" fontId="10" fillId="11" borderId="2" xfId="0" applyFont="1" applyFill="1" applyBorder="1" applyAlignment="1">
      <alignment horizontal="center" vertical="center"/>
    </xf>
    <xf numFmtId="0" fontId="10" fillId="12" borderId="2" xfId="0" applyFont="1" applyFill="1" applyBorder="1" applyAlignment="1">
      <alignment horizontal="center" vertical="center"/>
    </xf>
    <xf numFmtId="0" fontId="14"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3"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1" fillId="0" borderId="5" xfId="0" applyFont="1" applyBorder="1" applyAlignment="1">
      <alignment horizontal="lef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1" fillId="2" borderId="2" xfId="0" applyFont="1" applyFill="1" applyBorder="1" applyAlignment="1">
      <alignment horizontal="center" vertical="center"/>
    </xf>
    <xf numFmtId="0" fontId="11" fillId="2" borderId="18"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165" fontId="10" fillId="7" borderId="2" xfId="0" applyNumberFormat="1" applyFont="1" applyFill="1" applyBorder="1" applyAlignment="1">
      <alignment horizontal="center" vertical="center"/>
    </xf>
    <xf numFmtId="0" fontId="18" fillId="14" borderId="13" xfId="0" applyFont="1" applyFill="1" applyBorder="1" applyAlignment="1">
      <alignment horizontal="center" vertical="center" wrapText="1"/>
    </xf>
    <xf numFmtId="0" fontId="18" fillId="14" borderId="14" xfId="0" applyFont="1" applyFill="1" applyBorder="1" applyAlignment="1">
      <alignment horizontal="center" vertical="center"/>
    </xf>
    <xf numFmtId="0" fontId="18" fillId="14" borderId="15" xfId="0" applyFont="1" applyFill="1" applyBorder="1" applyAlignment="1">
      <alignment horizontal="center" vertical="center"/>
    </xf>
    <xf numFmtId="168" fontId="13" fillId="4" borderId="2" xfId="0" applyNumberFormat="1" applyFont="1" applyFill="1" applyBorder="1" applyAlignment="1">
      <alignment horizontal="center" vertical="center"/>
    </xf>
    <xf numFmtId="0" fontId="18" fillId="14" borderId="5"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10" xfId="0" applyFont="1" applyFill="1" applyBorder="1" applyAlignment="1">
      <alignment horizontal="center" vertical="center" wrapText="1"/>
    </xf>
    <xf numFmtId="0" fontId="18" fillId="14" borderId="11" xfId="0" applyFont="1" applyFill="1" applyBorder="1" applyAlignment="1">
      <alignment horizontal="center" vertical="center" wrapText="1"/>
    </xf>
    <xf numFmtId="0" fontId="18" fillId="14" borderId="12"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vertical="center"/>
    </xf>
    <xf numFmtId="0" fontId="1" fillId="2" borderId="2"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2" xfId="0" applyFont="1" applyFill="1" applyBorder="1" applyAlignment="1">
      <alignment horizontal="center" vertical="center"/>
    </xf>
    <xf numFmtId="0" fontId="1" fillId="11" borderId="2" xfId="0" applyFont="1" applyFill="1" applyBorder="1" applyAlignment="1">
      <alignment horizontal="center" vertical="center"/>
    </xf>
    <xf numFmtId="0" fontId="1" fillId="16" borderId="2" xfId="0" applyFont="1" applyFill="1" applyBorder="1" applyAlignment="1">
      <alignment horizontal="center" vertical="center"/>
    </xf>
    <xf numFmtId="0" fontId="1" fillId="17" borderId="19" xfId="0" applyFont="1" applyFill="1" applyBorder="1" applyAlignment="1">
      <alignment horizontal="center" vertical="center"/>
    </xf>
    <xf numFmtId="0" fontId="1" fillId="17" borderId="21" xfId="0" applyFont="1" applyFill="1" applyBorder="1" applyAlignment="1">
      <alignment horizontal="center" vertical="center"/>
    </xf>
    <xf numFmtId="0" fontId="1" fillId="17" borderId="18" xfId="0" applyFont="1" applyFill="1" applyBorder="1" applyAlignment="1">
      <alignment horizontal="center" vertical="center"/>
    </xf>
    <xf numFmtId="0" fontId="1" fillId="17" borderId="20" xfId="0" applyFont="1" applyFill="1" applyBorder="1" applyAlignment="1">
      <alignment horizontal="center" vertical="center"/>
    </xf>
    <xf numFmtId="0" fontId="1" fillId="18" borderId="2" xfId="0" applyFont="1" applyFill="1" applyBorder="1" applyAlignment="1">
      <alignment horizontal="center" vertical="center"/>
    </xf>
    <xf numFmtId="9" fontId="10" fillId="0" borderId="2" xfId="1" applyFont="1" applyBorder="1" applyAlignment="1">
      <alignment horizontal="center" vertical="center"/>
    </xf>
    <xf numFmtId="9" fontId="10" fillId="15" borderId="2" xfId="1" applyFont="1" applyFill="1" applyBorder="1" applyAlignment="1">
      <alignment horizontal="center" vertical="center"/>
    </xf>
    <xf numFmtId="0" fontId="1" fillId="16" borderId="2" xfId="0" applyFont="1" applyFill="1" applyBorder="1" applyAlignment="1">
      <alignment horizontal="center" vertical="center" wrapText="1"/>
    </xf>
    <xf numFmtId="9" fontId="10" fillId="13" borderId="2" xfId="1" applyFont="1" applyFill="1" applyBorder="1" applyAlignment="1">
      <alignment horizontal="center" vertical="center"/>
    </xf>
    <xf numFmtId="164" fontId="3" fillId="19" borderId="2" xfId="0" applyNumberFormat="1" applyFont="1" applyFill="1" applyBorder="1" applyAlignment="1">
      <alignment horizontal="center" vertical="center"/>
    </xf>
    <xf numFmtId="0" fontId="1" fillId="17" borderId="2" xfId="0" applyFont="1" applyFill="1" applyBorder="1" applyAlignment="1">
      <alignment horizontal="center" vertical="center" wrapText="1"/>
    </xf>
    <xf numFmtId="165" fontId="3" fillId="4" borderId="3" xfId="0" applyNumberFormat="1" applyFont="1" applyFill="1" applyBorder="1" applyAlignment="1">
      <alignment horizontal="center" vertical="center"/>
    </xf>
    <xf numFmtId="165" fontId="3" fillId="5" borderId="2" xfId="0" applyNumberFormat="1" applyFont="1" applyFill="1" applyBorder="1" applyAlignment="1">
      <alignment horizontal="center" vertical="center"/>
    </xf>
    <xf numFmtId="0" fontId="1" fillId="18" borderId="2"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53789</xdr:colOff>
      <xdr:row>20</xdr:row>
      <xdr:rowOff>59766</xdr:rowOff>
    </xdr:from>
    <xdr:ext cx="2277035" cy="418352"/>
    <xdr:pic>
      <xdr:nvPicPr>
        <xdr:cNvPr id="18" name="image5.png"/>
        <xdr:cNvPicPr preferRelativeResize="0"/>
      </xdr:nvPicPr>
      <xdr:blipFill>
        <a:blip xmlns:r="http://schemas.openxmlformats.org/officeDocument/2006/relationships" r:embed="rId1" cstate="print"/>
        <a:stretch>
          <a:fillRect/>
        </a:stretch>
      </xdr:blipFill>
      <xdr:spPr>
        <a:xfrm>
          <a:off x="14905318" y="3981825"/>
          <a:ext cx="2277035" cy="418352"/>
        </a:xfrm>
        <a:prstGeom prst="rect">
          <a:avLst/>
        </a:prstGeom>
        <a:noFill/>
      </xdr:spPr>
    </xdr:pic>
    <xdr:clientData fLocksWithSheet="0"/>
  </xdr:oneCellAnchor>
  <xdr:oneCellAnchor>
    <xdr:from>
      <xdr:col>18</xdr:col>
      <xdr:colOff>597647</xdr:colOff>
      <xdr:row>33</xdr:row>
      <xdr:rowOff>7472</xdr:rowOff>
    </xdr:from>
    <xdr:ext cx="990600" cy="188256"/>
    <xdr:pic>
      <xdr:nvPicPr>
        <xdr:cNvPr id="19" name="image4.png"/>
        <xdr:cNvPicPr preferRelativeResize="0"/>
      </xdr:nvPicPr>
      <xdr:blipFill rotWithShape="1">
        <a:blip xmlns:r="http://schemas.openxmlformats.org/officeDocument/2006/relationships" r:embed="rId2" cstate="print"/>
        <a:srcRect l="4838" t="17721" r="19892" b="36710"/>
        <a:stretch/>
      </xdr:blipFill>
      <xdr:spPr>
        <a:xfrm>
          <a:off x="15449176" y="6260354"/>
          <a:ext cx="990600" cy="188256"/>
        </a:xfrm>
        <a:prstGeom prst="rect">
          <a:avLst/>
        </a:prstGeom>
        <a:noFill/>
      </xdr:spPr>
    </xdr:pic>
    <xdr:clientData fLocksWithSheet="0"/>
  </xdr:oneCellAnchor>
  <xdr:oneCellAnchor>
    <xdr:from>
      <xdr:col>18</xdr:col>
      <xdr:colOff>395192</xdr:colOff>
      <xdr:row>40</xdr:row>
      <xdr:rowOff>120277</xdr:rowOff>
    </xdr:from>
    <xdr:ext cx="1913220" cy="537135"/>
    <xdr:pic>
      <xdr:nvPicPr>
        <xdr:cNvPr id="20" name="image3.png"/>
        <xdr:cNvPicPr preferRelativeResize="0"/>
      </xdr:nvPicPr>
      <xdr:blipFill rotWithShape="1">
        <a:blip xmlns:r="http://schemas.openxmlformats.org/officeDocument/2006/relationships" r:embed="rId3" cstate="print"/>
        <a:srcRect l="9338" r="12350" b="20561"/>
        <a:stretch/>
      </xdr:blipFill>
      <xdr:spPr>
        <a:xfrm>
          <a:off x="15246721" y="7807512"/>
          <a:ext cx="1913220" cy="53713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019"/>
  <sheetViews>
    <sheetView showGridLines="0" tabSelected="1" zoomScale="85" zoomScaleNormal="85" workbookViewId="0">
      <selection activeCell="G8" sqref="G8"/>
    </sheetView>
  </sheetViews>
  <sheetFormatPr baseColWidth="10" defaultColWidth="14.453125" defaultRowHeight="15" customHeight="1"/>
  <cols>
    <col min="1" max="1" width="2.1796875" style="1" customWidth="1"/>
    <col min="2" max="2" width="32.6328125" style="1" customWidth="1"/>
    <col min="3" max="3" width="18.08984375" style="1" customWidth="1"/>
    <col min="4" max="5" width="8.26953125" style="1" customWidth="1"/>
    <col min="6" max="11" width="13.08984375" style="1" customWidth="1"/>
    <col min="12" max="12" width="2.81640625" style="1" customWidth="1"/>
    <col min="13" max="26" width="10.54296875" style="1" customWidth="1"/>
    <col min="27" max="27" width="13.7265625" style="1" customWidth="1"/>
    <col min="28" max="16384" width="14.453125" style="1"/>
  </cols>
  <sheetData>
    <row r="1" spans="2:27" ht="22" customHeight="1" thickBot="1">
      <c r="B1" s="87" t="s">
        <v>29</v>
      </c>
    </row>
    <row r="2" spans="2:27" ht="29.5" customHeight="1" thickBot="1">
      <c r="B2" s="60" t="s">
        <v>43</v>
      </c>
      <c r="C2" s="61"/>
      <c r="D2" s="61"/>
      <c r="E2" s="61"/>
      <c r="F2" s="61"/>
      <c r="G2" s="61"/>
      <c r="H2" s="61"/>
      <c r="I2" s="61"/>
      <c r="J2" s="61"/>
      <c r="K2" s="62"/>
      <c r="M2" s="46" t="s">
        <v>44</v>
      </c>
      <c r="N2" s="70"/>
      <c r="O2" s="70"/>
      <c r="P2" s="70"/>
      <c r="Q2" s="70"/>
      <c r="R2" s="70"/>
      <c r="S2" s="70"/>
      <c r="T2" s="70"/>
      <c r="U2" s="70"/>
      <c r="V2" s="70"/>
      <c r="W2" s="70"/>
      <c r="X2" s="70"/>
      <c r="Y2" s="70"/>
      <c r="Z2" s="70"/>
      <c r="AA2" s="71"/>
    </row>
    <row r="3" spans="2:27" ht="15" customHeight="1" thickBot="1">
      <c r="M3" s="72"/>
      <c r="N3" s="73"/>
      <c r="O3" s="73"/>
      <c r="P3" s="73"/>
      <c r="Q3" s="73"/>
      <c r="R3" s="73"/>
      <c r="S3" s="73"/>
      <c r="T3" s="73"/>
      <c r="U3" s="73"/>
      <c r="V3" s="73"/>
      <c r="W3" s="73"/>
      <c r="X3" s="73"/>
      <c r="Y3" s="73"/>
      <c r="Z3" s="73"/>
      <c r="AA3" s="74"/>
    </row>
    <row r="4" spans="2:27" ht="15" customHeight="1">
      <c r="B4" s="34" t="s">
        <v>23</v>
      </c>
      <c r="C4" s="34"/>
      <c r="D4" s="31" t="s">
        <v>35</v>
      </c>
      <c r="E4" s="31"/>
      <c r="F4" s="9">
        <v>2022</v>
      </c>
      <c r="H4" s="47" t="s">
        <v>30</v>
      </c>
      <c r="I4" s="55"/>
      <c r="J4" s="48"/>
      <c r="M4" s="72"/>
      <c r="N4" s="73"/>
      <c r="O4" s="73"/>
      <c r="P4" s="73"/>
      <c r="Q4" s="73"/>
      <c r="R4" s="73"/>
      <c r="S4" s="73"/>
      <c r="T4" s="73"/>
      <c r="U4" s="73"/>
      <c r="V4" s="73"/>
      <c r="W4" s="73"/>
      <c r="X4" s="73"/>
      <c r="Y4" s="73"/>
      <c r="Z4" s="73"/>
      <c r="AA4" s="74"/>
    </row>
    <row r="5" spans="2:27" ht="15" customHeight="1">
      <c r="B5" s="34" t="s">
        <v>22</v>
      </c>
      <c r="C5" s="34"/>
      <c r="D5" s="31" t="s">
        <v>36</v>
      </c>
      <c r="E5" s="31"/>
      <c r="F5" s="9">
        <v>2023</v>
      </c>
      <c r="H5" s="49"/>
      <c r="I5" s="56"/>
      <c r="J5" s="50"/>
      <c r="M5" s="72"/>
      <c r="N5" s="73"/>
      <c r="O5" s="73"/>
      <c r="P5" s="73"/>
      <c r="Q5" s="73"/>
      <c r="R5" s="73"/>
      <c r="S5" s="73"/>
      <c r="T5" s="73"/>
      <c r="U5" s="73"/>
      <c r="V5" s="73"/>
      <c r="W5" s="73"/>
      <c r="X5" s="73"/>
      <c r="Y5" s="73"/>
      <c r="Z5" s="73"/>
      <c r="AA5" s="74"/>
    </row>
    <row r="6" spans="2:27" ht="14.25" customHeight="1" thickBot="1">
      <c r="H6" s="51"/>
      <c r="I6" s="57"/>
      <c r="J6" s="52"/>
      <c r="M6" s="72"/>
      <c r="N6" s="73"/>
      <c r="O6" s="73"/>
      <c r="P6" s="73"/>
      <c r="Q6" s="73"/>
      <c r="R6" s="73"/>
      <c r="S6" s="73"/>
      <c r="T6" s="73"/>
      <c r="U6" s="73"/>
      <c r="V6" s="73"/>
      <c r="W6" s="73"/>
      <c r="X6" s="73"/>
      <c r="Y6" s="73"/>
      <c r="Z6" s="73"/>
      <c r="AA6" s="74"/>
    </row>
    <row r="7" spans="2:27" ht="14.25" customHeight="1">
      <c r="B7" s="34" t="s">
        <v>7</v>
      </c>
      <c r="C7" s="34"/>
      <c r="D7" s="34"/>
      <c r="E7" s="34"/>
      <c r="F7" s="10" t="s">
        <v>10</v>
      </c>
      <c r="H7" s="47" t="s">
        <v>39</v>
      </c>
      <c r="I7" s="55"/>
      <c r="J7" s="48"/>
      <c r="M7" s="72"/>
      <c r="N7" s="73"/>
      <c r="O7" s="73"/>
      <c r="P7" s="73"/>
      <c r="Q7" s="73"/>
      <c r="R7" s="73"/>
      <c r="S7" s="73"/>
      <c r="T7" s="73"/>
      <c r="U7" s="73"/>
      <c r="V7" s="73"/>
      <c r="W7" s="73"/>
      <c r="X7" s="73"/>
      <c r="Y7" s="73"/>
      <c r="Z7" s="73"/>
      <c r="AA7" s="74"/>
    </row>
    <row r="8" spans="2:27" ht="14.25" customHeight="1">
      <c r="B8" s="34" t="s">
        <v>8</v>
      </c>
      <c r="C8" s="34"/>
      <c r="D8" s="34"/>
      <c r="E8" s="34"/>
      <c r="F8" s="10" t="s">
        <v>11</v>
      </c>
      <c r="H8" s="49"/>
      <c r="I8" s="56"/>
      <c r="J8" s="50"/>
      <c r="M8" s="72"/>
      <c r="N8" s="73"/>
      <c r="O8" s="73"/>
      <c r="P8" s="73"/>
      <c r="Q8" s="73"/>
      <c r="R8" s="73"/>
      <c r="S8" s="73"/>
      <c r="T8" s="73"/>
      <c r="U8" s="73"/>
      <c r="V8" s="73"/>
      <c r="W8" s="73"/>
      <c r="X8" s="73"/>
      <c r="Y8" s="73"/>
      <c r="Z8" s="73"/>
      <c r="AA8" s="74"/>
    </row>
    <row r="9" spans="2:27" ht="14.25" customHeight="1" thickBot="1">
      <c r="B9" s="34" t="s">
        <v>9</v>
      </c>
      <c r="C9" s="34"/>
      <c r="D9" s="34"/>
      <c r="E9" s="34"/>
      <c r="F9" s="10" t="s">
        <v>38</v>
      </c>
      <c r="H9" s="51"/>
      <c r="I9" s="57"/>
      <c r="J9" s="52"/>
      <c r="M9" s="72"/>
      <c r="N9" s="73"/>
      <c r="O9" s="73"/>
      <c r="P9" s="73"/>
      <c r="Q9" s="73"/>
      <c r="R9" s="73"/>
      <c r="S9" s="73"/>
      <c r="T9" s="73"/>
      <c r="U9" s="73"/>
      <c r="V9" s="73"/>
      <c r="W9" s="73"/>
      <c r="X9" s="73"/>
      <c r="Y9" s="73"/>
      <c r="Z9" s="73"/>
      <c r="AA9" s="74"/>
    </row>
    <row r="10" spans="2:27" ht="14.25" customHeight="1">
      <c r="B10" s="34" t="s">
        <v>37</v>
      </c>
      <c r="C10" s="34"/>
      <c r="D10" s="34"/>
      <c r="E10" s="34"/>
      <c r="F10" s="10" t="s">
        <v>12</v>
      </c>
      <c r="H10" s="58"/>
      <c r="I10" s="58"/>
      <c r="J10" s="58"/>
      <c r="M10" s="72"/>
      <c r="N10" s="73"/>
      <c r="O10" s="73"/>
      <c r="P10" s="73"/>
      <c r="Q10" s="73"/>
      <c r="R10" s="73"/>
      <c r="S10" s="73"/>
      <c r="T10" s="73"/>
      <c r="U10" s="73"/>
      <c r="V10" s="73"/>
      <c r="W10" s="73"/>
      <c r="X10" s="73"/>
      <c r="Y10" s="73"/>
      <c r="Z10" s="73"/>
      <c r="AA10" s="74"/>
    </row>
    <row r="11" spans="2:27" ht="14.25" customHeight="1" thickBot="1">
      <c r="M11" s="75"/>
      <c r="N11" s="76"/>
      <c r="O11" s="76"/>
      <c r="P11" s="76"/>
      <c r="Q11" s="76"/>
      <c r="R11" s="76"/>
      <c r="S11" s="76"/>
      <c r="T11" s="76"/>
      <c r="U11" s="76"/>
      <c r="V11" s="76"/>
      <c r="W11" s="76"/>
      <c r="X11" s="76"/>
      <c r="Y11" s="76"/>
      <c r="Z11" s="76"/>
      <c r="AA11" s="77"/>
    </row>
    <row r="12" spans="2:27" ht="14.25" customHeight="1" thickBot="1">
      <c r="B12" s="44" t="s">
        <v>13</v>
      </c>
      <c r="C12" s="44"/>
      <c r="D12" s="31" t="s">
        <v>31</v>
      </c>
      <c r="E12" s="31"/>
      <c r="F12" s="17">
        <v>50000</v>
      </c>
      <c r="H12" s="19" t="s">
        <v>32</v>
      </c>
      <c r="I12" s="17">
        <f>F12+(F12*0.2)</f>
        <v>60000</v>
      </c>
    </row>
    <row r="13" spans="2:27" ht="14.25" customHeight="1">
      <c r="B13" s="44" t="s">
        <v>14</v>
      </c>
      <c r="C13" s="44"/>
      <c r="D13" s="31" t="s">
        <v>31</v>
      </c>
      <c r="E13" s="31"/>
      <c r="F13" s="17">
        <v>2000</v>
      </c>
      <c r="H13" s="19" t="s">
        <v>32</v>
      </c>
      <c r="I13" s="17">
        <v>2000</v>
      </c>
      <c r="M13" s="46" t="s">
        <v>27</v>
      </c>
      <c r="N13" s="22"/>
      <c r="O13" s="22"/>
      <c r="P13" s="22"/>
      <c r="Q13" s="22"/>
      <c r="R13" s="22"/>
      <c r="S13" s="22"/>
      <c r="T13" s="22"/>
      <c r="U13" s="22"/>
      <c r="V13" s="22"/>
      <c r="W13" s="22"/>
      <c r="X13" s="22"/>
      <c r="Y13" s="22"/>
      <c r="Z13" s="22"/>
      <c r="AA13" s="23"/>
    </row>
    <row r="14" spans="2:27" ht="14.25" customHeight="1">
      <c r="B14" s="43" t="s">
        <v>15</v>
      </c>
      <c r="C14" s="43"/>
      <c r="D14" s="31" t="s">
        <v>31</v>
      </c>
      <c r="E14" s="31"/>
      <c r="F14" s="20">
        <f>F12-F13</f>
        <v>48000</v>
      </c>
      <c r="H14" s="19" t="s">
        <v>32</v>
      </c>
      <c r="I14" s="20">
        <f>I12-I13</f>
        <v>58000</v>
      </c>
      <c r="M14" s="24"/>
      <c r="N14" s="25"/>
      <c r="O14" s="25"/>
      <c r="P14" s="25"/>
      <c r="Q14" s="25"/>
      <c r="R14" s="25"/>
      <c r="S14" s="25"/>
      <c r="T14" s="25"/>
      <c r="U14" s="25"/>
      <c r="V14" s="25"/>
      <c r="W14" s="25"/>
      <c r="X14" s="25"/>
      <c r="Y14" s="25"/>
      <c r="Z14" s="25"/>
      <c r="AA14" s="26"/>
    </row>
    <row r="15" spans="2:27" ht="14.25" customHeight="1">
      <c r="M15" s="24"/>
      <c r="N15" s="25"/>
      <c r="O15" s="25"/>
      <c r="P15" s="25"/>
      <c r="Q15" s="25"/>
      <c r="R15" s="25"/>
      <c r="S15" s="25"/>
      <c r="T15" s="25"/>
      <c r="U15" s="25"/>
      <c r="V15" s="25"/>
      <c r="W15" s="25"/>
      <c r="X15" s="25"/>
      <c r="Y15" s="25"/>
      <c r="Z15" s="25"/>
      <c r="AA15" s="26"/>
    </row>
    <row r="16" spans="2:27" ht="14.25" customHeight="1">
      <c r="F16" s="4"/>
      <c r="M16" s="24"/>
      <c r="N16" s="25"/>
      <c r="O16" s="25"/>
      <c r="P16" s="25"/>
      <c r="Q16" s="25"/>
      <c r="R16" s="25"/>
      <c r="S16" s="25"/>
      <c r="T16" s="25"/>
      <c r="U16" s="25"/>
      <c r="V16" s="25"/>
      <c r="W16" s="25"/>
      <c r="X16" s="25"/>
      <c r="Y16" s="25"/>
      <c r="Z16" s="25"/>
      <c r="AA16" s="26"/>
    </row>
    <row r="17" spans="2:27" ht="14.25" customHeight="1">
      <c r="F17" s="5" t="str">
        <f>F7</f>
        <v>Gaz de ville</v>
      </c>
      <c r="G17" s="5" t="str">
        <f>F8</f>
        <v>Propane</v>
      </c>
      <c r="H17" s="5" t="str">
        <f>F9</f>
        <v>Fioul</v>
      </c>
      <c r="I17" s="5" t="str">
        <f>F10</f>
        <v>RCU</v>
      </c>
      <c r="J17" s="6" t="s">
        <v>0</v>
      </c>
      <c r="M17" s="24"/>
      <c r="N17" s="25"/>
      <c r="O17" s="25"/>
      <c r="P17" s="25"/>
      <c r="Q17" s="25"/>
      <c r="R17" s="25"/>
      <c r="S17" s="25"/>
      <c r="T17" s="25"/>
      <c r="U17" s="25"/>
      <c r="V17" s="25"/>
      <c r="W17" s="25"/>
      <c r="X17" s="25"/>
      <c r="Y17" s="25"/>
      <c r="Z17" s="25"/>
      <c r="AA17" s="26"/>
    </row>
    <row r="18" spans="2:27" ht="14.25" customHeight="1">
      <c r="M18" s="24"/>
      <c r="N18" s="25"/>
      <c r="O18" s="25"/>
      <c r="P18" s="25"/>
      <c r="Q18" s="25"/>
      <c r="R18" s="25"/>
      <c r="S18" s="25"/>
      <c r="T18" s="25"/>
      <c r="U18" s="25"/>
      <c r="V18" s="25"/>
      <c r="W18" s="25"/>
      <c r="X18" s="25"/>
      <c r="Y18" s="25"/>
      <c r="Z18" s="25"/>
      <c r="AA18" s="26"/>
    </row>
    <row r="19" spans="2:27" ht="14.25" customHeight="1">
      <c r="B19" s="53" t="s">
        <v>26</v>
      </c>
      <c r="C19" s="54" t="s">
        <v>25</v>
      </c>
      <c r="D19" s="32" t="s">
        <v>33</v>
      </c>
      <c r="E19" s="32"/>
      <c r="F19" s="11">
        <v>0.06</v>
      </c>
      <c r="G19" s="11">
        <v>0.24</v>
      </c>
      <c r="H19" s="11">
        <v>0.15</v>
      </c>
      <c r="I19" s="59">
        <v>0.09</v>
      </c>
      <c r="J19" s="11">
        <v>0.16</v>
      </c>
      <c r="M19" s="24"/>
      <c r="N19" s="25"/>
      <c r="O19" s="25"/>
      <c r="P19" s="25"/>
      <c r="Q19" s="25"/>
      <c r="R19" s="25"/>
      <c r="S19" s="25"/>
      <c r="T19" s="25"/>
      <c r="U19" s="25"/>
      <c r="V19" s="25"/>
      <c r="W19" s="25"/>
      <c r="X19" s="25"/>
      <c r="Y19" s="25"/>
      <c r="Z19" s="25"/>
      <c r="AA19" s="26"/>
    </row>
    <row r="20" spans="2:27" ht="14.25" customHeight="1">
      <c r="B20" s="53"/>
      <c r="C20" s="54" t="s">
        <v>25</v>
      </c>
      <c r="D20" s="32" t="s">
        <v>34</v>
      </c>
      <c r="E20" s="32"/>
      <c r="F20" s="11">
        <f>F19+F19*0.2</f>
        <v>7.1999999999999995E-2</v>
      </c>
      <c r="G20" s="11">
        <f t="shared" ref="G20:J20" si="0">G19+G19*0.2</f>
        <v>0.28799999999999998</v>
      </c>
      <c r="H20" s="11">
        <f t="shared" si="0"/>
        <v>0.18</v>
      </c>
      <c r="I20" s="11">
        <f t="shared" si="0"/>
        <v>0.108</v>
      </c>
      <c r="J20" s="11">
        <f t="shared" si="0"/>
        <v>0.192</v>
      </c>
      <c r="M20" s="24"/>
      <c r="N20" s="25"/>
      <c r="O20" s="25"/>
      <c r="P20" s="25"/>
      <c r="Q20" s="25"/>
      <c r="R20" s="25"/>
      <c r="S20" s="25"/>
      <c r="T20" s="25"/>
      <c r="U20" s="25"/>
      <c r="V20" s="25"/>
      <c r="W20" s="25"/>
      <c r="X20" s="25"/>
      <c r="Y20" s="25"/>
      <c r="Z20" s="25"/>
      <c r="AA20" s="26"/>
    </row>
    <row r="21" spans="2:27" ht="14.25" customHeight="1">
      <c r="M21" s="24"/>
      <c r="N21" s="25"/>
      <c r="O21" s="25"/>
      <c r="P21" s="25"/>
      <c r="Q21" s="25"/>
      <c r="R21" s="25"/>
      <c r="S21" s="25"/>
      <c r="T21" s="25"/>
      <c r="U21" s="25"/>
      <c r="V21" s="25"/>
      <c r="W21" s="25"/>
      <c r="X21" s="25"/>
      <c r="Y21" s="25"/>
      <c r="Z21" s="25"/>
      <c r="AA21" s="26"/>
    </row>
    <row r="22" spans="2:27" ht="14.25" customHeight="1">
      <c r="B22" s="45" t="s">
        <v>20</v>
      </c>
      <c r="C22" s="35" t="s">
        <v>1</v>
      </c>
      <c r="D22" s="32" t="s">
        <v>16</v>
      </c>
      <c r="E22" s="14" t="s">
        <v>24</v>
      </c>
      <c r="F22" s="12">
        <v>150000</v>
      </c>
      <c r="G22" s="12">
        <v>160000</v>
      </c>
      <c r="H22" s="12">
        <v>80000</v>
      </c>
      <c r="I22" s="12">
        <v>60000</v>
      </c>
      <c r="J22" s="12">
        <v>88000</v>
      </c>
      <c r="M22" s="24"/>
      <c r="N22" s="25"/>
      <c r="O22" s="25"/>
      <c r="P22" s="25"/>
      <c r="Q22" s="25"/>
      <c r="R22" s="25"/>
      <c r="S22" s="25"/>
      <c r="T22" s="25"/>
      <c r="U22" s="25"/>
      <c r="V22" s="25"/>
      <c r="W22" s="25"/>
      <c r="X22" s="25"/>
      <c r="Y22" s="25"/>
      <c r="Z22" s="25"/>
      <c r="AA22" s="26"/>
    </row>
    <row r="23" spans="2:27" ht="14.25" customHeight="1" thickBot="1">
      <c r="B23" s="45"/>
      <c r="C23" s="35"/>
      <c r="D23" s="32"/>
      <c r="E23" s="16" t="s">
        <v>25</v>
      </c>
      <c r="F23" s="13">
        <v>135000</v>
      </c>
      <c r="G23" s="13">
        <v>145000</v>
      </c>
      <c r="H23" s="13">
        <v>75000</v>
      </c>
      <c r="I23" s="13">
        <v>55000</v>
      </c>
      <c r="J23" s="13">
        <v>84000</v>
      </c>
      <c r="M23" s="27"/>
      <c r="N23" s="28"/>
      <c r="O23" s="28"/>
      <c r="P23" s="28"/>
      <c r="Q23" s="28"/>
      <c r="R23" s="28"/>
      <c r="S23" s="28"/>
      <c r="T23" s="28"/>
      <c r="U23" s="28"/>
      <c r="V23" s="28"/>
      <c r="W23" s="28"/>
      <c r="X23" s="28"/>
      <c r="Y23" s="28"/>
      <c r="Z23" s="28"/>
      <c r="AA23" s="29"/>
    </row>
    <row r="24" spans="2:27" ht="14.25" customHeight="1" thickBot="1">
      <c r="B24" s="42"/>
      <c r="C24" s="35" t="s">
        <v>2</v>
      </c>
      <c r="D24" s="32" t="s">
        <v>16</v>
      </c>
      <c r="E24" s="14" t="s">
        <v>24</v>
      </c>
      <c r="F24" s="15"/>
      <c r="G24" s="15"/>
      <c r="H24" s="15"/>
      <c r="I24" s="15"/>
      <c r="J24" s="15">
        <v>120000</v>
      </c>
    </row>
    <row r="25" spans="2:27" ht="14.25" customHeight="1">
      <c r="B25" s="42"/>
      <c r="C25" s="35"/>
      <c r="D25" s="32"/>
      <c r="E25" s="16" t="s">
        <v>25</v>
      </c>
      <c r="F25" s="13"/>
      <c r="G25" s="13"/>
      <c r="H25" s="13"/>
      <c r="I25" s="13"/>
      <c r="J25" s="13">
        <v>136000</v>
      </c>
      <c r="M25" s="46" t="s">
        <v>28</v>
      </c>
      <c r="N25" s="22"/>
      <c r="O25" s="22"/>
      <c r="P25" s="22"/>
      <c r="Q25" s="22"/>
      <c r="R25" s="22"/>
      <c r="S25" s="22"/>
      <c r="T25" s="22"/>
      <c r="U25" s="22"/>
      <c r="V25" s="22"/>
      <c r="W25" s="22"/>
      <c r="X25" s="22"/>
      <c r="Y25" s="22"/>
      <c r="Z25" s="22"/>
      <c r="AA25" s="23"/>
    </row>
    <row r="26" spans="2:27" ht="14.25" customHeight="1">
      <c r="B26" s="42"/>
      <c r="C26" s="35" t="s">
        <v>3</v>
      </c>
      <c r="D26" s="32" t="s">
        <v>16</v>
      </c>
      <c r="E26" s="14" t="s">
        <v>24</v>
      </c>
      <c r="F26" s="15"/>
      <c r="G26" s="15"/>
      <c r="H26" s="15"/>
      <c r="I26" s="15"/>
      <c r="J26" s="15">
        <v>22000</v>
      </c>
      <c r="M26" s="24"/>
      <c r="N26" s="25"/>
      <c r="O26" s="25"/>
      <c r="P26" s="25"/>
      <c r="Q26" s="25"/>
      <c r="R26" s="25"/>
      <c r="S26" s="25"/>
      <c r="T26" s="25"/>
      <c r="U26" s="25"/>
      <c r="V26" s="25"/>
      <c r="W26" s="25"/>
      <c r="X26" s="25"/>
      <c r="Y26" s="25"/>
      <c r="Z26" s="25"/>
      <c r="AA26" s="26"/>
    </row>
    <row r="27" spans="2:27" ht="14.25" customHeight="1">
      <c r="B27" s="42"/>
      <c r="C27" s="35"/>
      <c r="D27" s="32"/>
      <c r="E27" s="16" t="s">
        <v>25</v>
      </c>
      <c r="F27" s="13"/>
      <c r="G27" s="13"/>
      <c r="H27" s="13"/>
      <c r="I27" s="13"/>
      <c r="J27" s="13">
        <v>25000</v>
      </c>
      <c r="M27" s="24"/>
      <c r="N27" s="25"/>
      <c r="O27" s="25"/>
      <c r="P27" s="25"/>
      <c r="Q27" s="25"/>
      <c r="R27" s="25"/>
      <c r="S27" s="25"/>
      <c r="T27" s="25"/>
      <c r="U27" s="25"/>
      <c r="V27" s="25"/>
      <c r="W27" s="25"/>
      <c r="X27" s="25"/>
      <c r="Y27" s="25"/>
      <c r="Z27" s="25"/>
      <c r="AA27" s="26"/>
    </row>
    <row r="28" spans="2:27" ht="14.25" customHeight="1">
      <c r="B28" s="42"/>
      <c r="C28" s="35" t="s">
        <v>4</v>
      </c>
      <c r="D28" s="32" t="s">
        <v>16</v>
      </c>
      <c r="E28" s="14" t="s">
        <v>24</v>
      </c>
      <c r="F28" s="15"/>
      <c r="G28" s="15"/>
      <c r="H28" s="15"/>
      <c r="I28" s="15"/>
      <c r="J28" s="15">
        <v>1500</v>
      </c>
      <c r="M28" s="24"/>
      <c r="N28" s="25"/>
      <c r="O28" s="25"/>
      <c r="P28" s="25"/>
      <c r="Q28" s="25"/>
      <c r="R28" s="25"/>
      <c r="S28" s="25"/>
      <c r="T28" s="25"/>
      <c r="U28" s="25"/>
      <c r="V28" s="25"/>
      <c r="W28" s="25"/>
      <c r="X28" s="25"/>
      <c r="Y28" s="25"/>
      <c r="Z28" s="25"/>
      <c r="AA28" s="26"/>
    </row>
    <row r="29" spans="2:27" ht="14.25" customHeight="1">
      <c r="B29" s="42"/>
      <c r="C29" s="35"/>
      <c r="D29" s="32"/>
      <c r="E29" s="16" t="s">
        <v>25</v>
      </c>
      <c r="F29" s="13"/>
      <c r="G29" s="13"/>
      <c r="H29" s="13"/>
      <c r="I29" s="13"/>
      <c r="J29" s="13">
        <v>3000</v>
      </c>
      <c r="M29" s="24"/>
      <c r="N29" s="25"/>
      <c r="O29" s="25"/>
      <c r="P29" s="25"/>
      <c r="Q29" s="25"/>
      <c r="R29" s="25"/>
      <c r="S29" s="25"/>
      <c r="T29" s="25"/>
      <c r="U29" s="25"/>
      <c r="V29" s="25"/>
      <c r="W29" s="25"/>
      <c r="X29" s="25"/>
      <c r="Y29" s="25"/>
      <c r="Z29" s="25"/>
      <c r="AA29" s="26"/>
    </row>
    <row r="30" spans="2:27" ht="14.25" customHeight="1">
      <c r="B30" s="42"/>
      <c r="C30" s="35" t="s">
        <v>5</v>
      </c>
      <c r="D30" s="32" t="s">
        <v>16</v>
      </c>
      <c r="E30" s="14" t="s">
        <v>24</v>
      </c>
      <c r="F30" s="15"/>
      <c r="G30" s="15"/>
      <c r="H30" s="15"/>
      <c r="I30" s="15"/>
      <c r="J30" s="15">
        <v>5205</v>
      </c>
      <c r="M30" s="24"/>
      <c r="N30" s="25"/>
      <c r="O30" s="25"/>
      <c r="P30" s="25"/>
      <c r="Q30" s="25"/>
      <c r="R30" s="25"/>
      <c r="S30" s="25"/>
      <c r="T30" s="25"/>
      <c r="U30" s="25"/>
      <c r="V30" s="25"/>
      <c r="W30" s="25"/>
      <c r="X30" s="25"/>
      <c r="Y30" s="25"/>
      <c r="Z30" s="25"/>
      <c r="AA30" s="26"/>
    </row>
    <row r="31" spans="2:27" ht="14.25" customHeight="1">
      <c r="B31" s="42"/>
      <c r="C31" s="35"/>
      <c r="D31" s="32"/>
      <c r="E31" s="16" t="s">
        <v>25</v>
      </c>
      <c r="F31" s="13"/>
      <c r="G31" s="13"/>
      <c r="H31" s="13"/>
      <c r="I31" s="13"/>
      <c r="J31" s="13">
        <v>4500</v>
      </c>
      <c r="M31" s="24"/>
      <c r="N31" s="25"/>
      <c r="O31" s="25"/>
      <c r="P31" s="25"/>
      <c r="Q31" s="25"/>
      <c r="R31" s="25"/>
      <c r="S31" s="25"/>
      <c r="T31" s="25"/>
      <c r="U31" s="25"/>
      <c r="V31" s="25"/>
      <c r="W31" s="25"/>
      <c r="X31" s="25"/>
      <c r="Y31" s="25"/>
      <c r="Z31" s="25"/>
      <c r="AA31" s="26"/>
    </row>
    <row r="32" spans="2:27" ht="14.25" customHeight="1">
      <c r="B32" s="42"/>
      <c r="C32" s="35" t="s">
        <v>6</v>
      </c>
      <c r="D32" s="32" t="s">
        <v>16</v>
      </c>
      <c r="E32" s="14" t="s">
        <v>24</v>
      </c>
      <c r="F32" s="15">
        <v>25847</v>
      </c>
      <c r="G32" s="15">
        <v>4595</v>
      </c>
      <c r="H32" s="15">
        <v>5520</v>
      </c>
      <c r="I32" s="15">
        <v>3456</v>
      </c>
      <c r="J32" s="15"/>
      <c r="M32" s="24"/>
      <c r="N32" s="25"/>
      <c r="O32" s="25"/>
      <c r="P32" s="25"/>
      <c r="Q32" s="25"/>
      <c r="R32" s="25"/>
      <c r="S32" s="25"/>
      <c r="T32" s="25"/>
      <c r="U32" s="25"/>
      <c r="V32" s="25"/>
      <c r="W32" s="25"/>
      <c r="X32" s="25"/>
      <c r="Y32" s="25"/>
      <c r="Z32" s="25"/>
      <c r="AA32" s="26"/>
    </row>
    <row r="33" spans="2:27" ht="14.25" customHeight="1">
      <c r="B33" s="42"/>
      <c r="C33" s="35"/>
      <c r="D33" s="32"/>
      <c r="E33" s="16" t="s">
        <v>25</v>
      </c>
      <c r="F33" s="13">
        <v>22350</v>
      </c>
      <c r="G33" s="13">
        <v>5842</v>
      </c>
      <c r="H33" s="13">
        <v>4235</v>
      </c>
      <c r="I33" s="13">
        <v>3245</v>
      </c>
      <c r="J33" s="13"/>
      <c r="M33" s="24"/>
      <c r="N33" s="25"/>
      <c r="O33" s="25"/>
      <c r="P33" s="25"/>
      <c r="Q33" s="25"/>
      <c r="R33" s="25"/>
      <c r="S33" s="25"/>
      <c r="T33" s="25"/>
      <c r="U33" s="25"/>
      <c r="V33" s="25"/>
      <c r="W33" s="25"/>
      <c r="X33" s="25"/>
      <c r="Y33" s="25"/>
      <c r="Z33" s="25"/>
      <c r="AA33" s="26"/>
    </row>
    <row r="34" spans="2:27" ht="14.25" customHeight="1">
      <c r="B34" s="42"/>
      <c r="M34" s="24"/>
      <c r="N34" s="25"/>
      <c r="O34" s="25"/>
      <c r="P34" s="25"/>
      <c r="Q34" s="25"/>
      <c r="R34" s="25"/>
      <c r="S34" s="25"/>
      <c r="T34" s="25"/>
      <c r="U34" s="25"/>
      <c r="V34" s="25"/>
      <c r="W34" s="25"/>
      <c r="X34" s="25"/>
      <c r="Y34" s="25"/>
      <c r="Z34" s="25"/>
      <c r="AA34" s="26"/>
    </row>
    <row r="35" spans="2:27" ht="14.25" customHeight="1" thickBot="1">
      <c r="B35" s="42"/>
      <c r="C35" s="38" t="s">
        <v>21</v>
      </c>
      <c r="D35" s="36" t="s">
        <v>16</v>
      </c>
      <c r="E35" s="14" t="s">
        <v>24</v>
      </c>
      <c r="F35" s="7">
        <f>F22+F24+F26+F28+F30+F32</f>
        <v>175847</v>
      </c>
      <c r="G35" s="7">
        <f t="shared" ref="G35:J35" si="1">G22+G24+G26+G28+G30+G32</f>
        <v>164595</v>
      </c>
      <c r="H35" s="7">
        <f t="shared" si="1"/>
        <v>85520</v>
      </c>
      <c r="I35" s="7">
        <f>I22+I24+I26+I28+I30+I32</f>
        <v>63456</v>
      </c>
      <c r="J35" s="7">
        <f t="shared" si="1"/>
        <v>236705</v>
      </c>
      <c r="K35" s="3">
        <f>SUM(F35:J35)</f>
        <v>726123</v>
      </c>
      <c r="M35" s="27"/>
      <c r="N35" s="28"/>
      <c r="O35" s="28"/>
      <c r="P35" s="28"/>
      <c r="Q35" s="28"/>
      <c r="R35" s="28"/>
      <c r="S35" s="28"/>
      <c r="T35" s="28"/>
      <c r="U35" s="28"/>
      <c r="V35" s="28"/>
      <c r="W35" s="28"/>
      <c r="X35" s="28"/>
      <c r="Y35" s="28"/>
      <c r="Z35" s="28"/>
      <c r="AA35" s="29"/>
    </row>
    <row r="36" spans="2:27" ht="14.25" customHeight="1" thickBot="1">
      <c r="B36" s="42"/>
      <c r="C36" s="39"/>
      <c r="D36" s="37"/>
      <c r="E36" s="16" t="s">
        <v>25</v>
      </c>
      <c r="F36" s="7">
        <f>F23+F25+F27+F29+F31+F33</f>
        <v>157350</v>
      </c>
      <c r="G36" s="7">
        <f t="shared" ref="G36:J36" si="2">G23+G25+G27+G29+G31+G33</f>
        <v>150842</v>
      </c>
      <c r="H36" s="7">
        <f t="shared" si="2"/>
        <v>79235</v>
      </c>
      <c r="I36" s="7">
        <f>I23+I25+I27+I29+I31+I33</f>
        <v>58245</v>
      </c>
      <c r="J36" s="7">
        <f t="shared" si="2"/>
        <v>252500</v>
      </c>
      <c r="K36" s="3">
        <f>SUM(F36:J36)</f>
        <v>698172</v>
      </c>
    </row>
    <row r="37" spans="2:27" ht="14.25" customHeight="1">
      <c r="M37" s="46" t="s">
        <v>40</v>
      </c>
      <c r="N37" s="70"/>
      <c r="O37" s="70"/>
      <c r="P37" s="70"/>
      <c r="Q37" s="70"/>
      <c r="R37" s="70"/>
      <c r="S37" s="70"/>
      <c r="T37" s="70"/>
      <c r="U37" s="70"/>
      <c r="V37" s="70"/>
      <c r="W37" s="70"/>
      <c r="X37" s="70"/>
      <c r="Y37" s="70"/>
      <c r="Z37" s="70"/>
      <c r="AA37" s="71"/>
    </row>
    <row r="38" spans="2:27" ht="14.25" customHeight="1">
      <c r="B38" s="41" t="s">
        <v>45</v>
      </c>
      <c r="C38" s="42"/>
      <c r="D38" s="33" t="s">
        <v>17</v>
      </c>
      <c r="E38" s="33"/>
      <c r="F38" s="8">
        <v>0.15</v>
      </c>
      <c r="K38" s="18"/>
      <c r="M38" s="72"/>
      <c r="N38" s="73"/>
      <c r="O38" s="73"/>
      <c r="P38" s="73"/>
      <c r="Q38" s="73"/>
      <c r="R38" s="73"/>
      <c r="S38" s="73"/>
      <c r="T38" s="73"/>
      <c r="U38" s="73"/>
      <c r="V38" s="73"/>
      <c r="W38" s="73"/>
      <c r="X38" s="73"/>
      <c r="Y38" s="73"/>
      <c r="Z38" s="73"/>
      <c r="AA38" s="74"/>
    </row>
    <row r="39" spans="2:27" ht="14.25" customHeight="1">
      <c r="K39" s="3">
        <f>F38*((K35+K36)/2)</f>
        <v>106822.125</v>
      </c>
      <c r="M39" s="72"/>
      <c r="N39" s="73"/>
      <c r="O39" s="73"/>
      <c r="P39" s="73"/>
      <c r="Q39" s="73"/>
      <c r="R39" s="73"/>
      <c r="S39" s="73"/>
      <c r="T39" s="73"/>
      <c r="U39" s="73"/>
      <c r="V39" s="73"/>
      <c r="W39" s="73"/>
      <c r="X39" s="73"/>
      <c r="Y39" s="73"/>
      <c r="Z39" s="73"/>
      <c r="AA39" s="74"/>
    </row>
    <row r="40" spans="2:27" ht="14.25" customHeight="1">
      <c r="B40" s="41" t="s">
        <v>18</v>
      </c>
      <c r="C40" s="41"/>
      <c r="D40" s="32" t="s">
        <v>16</v>
      </c>
      <c r="E40" s="32"/>
      <c r="F40" s="7">
        <f>$F$38*((F35+F36)/2)</f>
        <v>24989.774999999998</v>
      </c>
      <c r="G40" s="7">
        <f>$F$38*((G35+G36)/2)</f>
        <v>23657.774999999998</v>
      </c>
      <c r="H40" s="7">
        <f>$F$38*((H35+H36)/2)</f>
        <v>12356.625</v>
      </c>
      <c r="I40" s="7">
        <f>$F$38*((I35+I36)/2)</f>
        <v>9127.5749999999989</v>
      </c>
      <c r="J40" s="7">
        <f>$F$38*((J35+J36)/2)</f>
        <v>36690.375</v>
      </c>
      <c r="K40" s="3">
        <f>SUM(F40:J40)</f>
        <v>106822.125</v>
      </c>
      <c r="M40" s="72"/>
      <c r="N40" s="73"/>
      <c r="O40" s="73"/>
      <c r="P40" s="73"/>
      <c r="Q40" s="73"/>
      <c r="R40" s="73"/>
      <c r="S40" s="73"/>
      <c r="T40" s="73"/>
      <c r="U40" s="73"/>
      <c r="V40" s="73"/>
      <c r="W40" s="73"/>
      <c r="X40" s="73"/>
      <c r="Y40" s="73"/>
      <c r="Z40" s="73"/>
      <c r="AA40" s="74"/>
    </row>
    <row r="41" spans="2:27" ht="14.25" customHeight="1">
      <c r="M41" s="72"/>
      <c r="N41" s="73"/>
      <c r="O41" s="73"/>
      <c r="P41" s="73"/>
      <c r="Q41" s="73"/>
      <c r="R41" s="73"/>
      <c r="S41" s="73"/>
      <c r="T41" s="73"/>
      <c r="U41" s="73"/>
      <c r="V41" s="73"/>
      <c r="W41" s="73"/>
      <c r="X41" s="73"/>
      <c r="Y41" s="73"/>
      <c r="Z41" s="73"/>
      <c r="AA41" s="74"/>
    </row>
    <row r="42" spans="2:27" ht="14.25" customHeight="1">
      <c r="B42" s="30" t="s">
        <v>57</v>
      </c>
      <c r="C42" s="30"/>
      <c r="D42" s="32" t="s">
        <v>31</v>
      </c>
      <c r="E42" s="32"/>
      <c r="F42" s="7">
        <f>F40*F19</f>
        <v>1499.3864999999998</v>
      </c>
      <c r="G42" s="7">
        <f>G40*G19</f>
        <v>5677.8659999999991</v>
      </c>
      <c r="H42" s="7">
        <f>H40*H19</f>
        <v>1853.4937499999999</v>
      </c>
      <c r="I42" s="7">
        <f>I40*I19</f>
        <v>821.48174999999992</v>
      </c>
      <c r="J42" s="7">
        <f>J40*J19</f>
        <v>5870.46</v>
      </c>
      <c r="K42" s="20">
        <f>SUM(F42:J42)</f>
        <v>15722.687999999998</v>
      </c>
      <c r="M42" s="72"/>
      <c r="N42" s="73"/>
      <c r="O42" s="73"/>
      <c r="P42" s="73"/>
      <c r="Q42" s="73"/>
      <c r="R42" s="73"/>
      <c r="S42" s="73"/>
      <c r="T42" s="73"/>
      <c r="U42" s="73"/>
      <c r="V42" s="73"/>
      <c r="W42" s="73"/>
      <c r="X42" s="73"/>
      <c r="Y42" s="73"/>
      <c r="Z42" s="73"/>
      <c r="AA42" s="74"/>
    </row>
    <row r="43" spans="2:27" ht="14.25" customHeight="1">
      <c r="B43" s="30"/>
      <c r="C43" s="30"/>
      <c r="D43" s="32" t="s">
        <v>32</v>
      </c>
      <c r="E43" s="32"/>
      <c r="F43" s="7">
        <f>F40*F20</f>
        <v>1799.2637999999997</v>
      </c>
      <c r="G43" s="7">
        <f>G40*G20</f>
        <v>6813.4391999999989</v>
      </c>
      <c r="H43" s="7">
        <f>H40*H20</f>
        <v>2224.1925000000001</v>
      </c>
      <c r="I43" s="7">
        <f>I40*I20</f>
        <v>985.77809999999988</v>
      </c>
      <c r="J43" s="7">
        <f>J40*J20</f>
        <v>7044.5520000000006</v>
      </c>
      <c r="K43" s="20">
        <f>SUM(F43:J43)</f>
        <v>18867.225599999998</v>
      </c>
      <c r="M43" s="72"/>
      <c r="N43" s="73"/>
      <c r="O43" s="73"/>
      <c r="P43" s="73"/>
      <c r="Q43" s="73"/>
      <c r="R43" s="73"/>
      <c r="S43" s="73"/>
      <c r="T43" s="73"/>
      <c r="U43" s="73"/>
      <c r="V43" s="73"/>
      <c r="W43" s="73"/>
      <c r="X43" s="73"/>
      <c r="Y43" s="73"/>
      <c r="Z43" s="73"/>
      <c r="AA43" s="74"/>
    </row>
    <row r="44" spans="2:27" ht="14.25" customHeight="1">
      <c r="M44" s="72"/>
      <c r="N44" s="73"/>
      <c r="O44" s="73"/>
      <c r="P44" s="73"/>
      <c r="Q44" s="73"/>
      <c r="R44" s="73"/>
      <c r="S44" s="73"/>
      <c r="T44" s="73"/>
      <c r="U44" s="73"/>
      <c r="V44" s="73"/>
      <c r="W44" s="73"/>
      <c r="X44" s="73"/>
      <c r="Y44" s="73"/>
      <c r="Z44" s="73"/>
      <c r="AA44" s="74"/>
    </row>
    <row r="45" spans="2:27" ht="14.25" customHeight="1">
      <c r="B45" s="40" t="s">
        <v>55</v>
      </c>
      <c r="C45" s="40"/>
      <c r="D45" s="32" t="s">
        <v>41</v>
      </c>
      <c r="E45" s="32"/>
      <c r="F45" s="63">
        <f>F14/K42</f>
        <v>3.0529130896701635</v>
      </c>
      <c r="G45" s="21"/>
      <c r="H45" s="2"/>
      <c r="I45" s="2"/>
      <c r="M45" s="72"/>
      <c r="N45" s="73"/>
      <c r="O45" s="73"/>
      <c r="P45" s="73"/>
      <c r="Q45" s="73"/>
      <c r="R45" s="73"/>
      <c r="S45" s="73"/>
      <c r="T45" s="73"/>
      <c r="U45" s="73"/>
      <c r="V45" s="73"/>
      <c r="W45" s="73"/>
      <c r="X45" s="73"/>
      <c r="Y45" s="73"/>
      <c r="Z45" s="73"/>
      <c r="AA45" s="74"/>
    </row>
    <row r="46" spans="2:27" ht="14.25" customHeight="1">
      <c r="B46" s="40"/>
      <c r="C46" s="40"/>
      <c r="D46" s="32" t="s">
        <v>42</v>
      </c>
      <c r="E46" s="32"/>
      <c r="F46" s="63">
        <f>I14/K43</f>
        <v>3.0741138750150951</v>
      </c>
      <c r="M46" s="72"/>
      <c r="N46" s="73"/>
      <c r="O46" s="73"/>
      <c r="P46" s="73"/>
      <c r="Q46" s="73"/>
      <c r="R46" s="73"/>
      <c r="S46" s="73"/>
      <c r="T46" s="73"/>
      <c r="U46" s="73"/>
      <c r="V46" s="73"/>
      <c r="W46" s="73"/>
      <c r="X46" s="73"/>
      <c r="Y46" s="73"/>
      <c r="Z46" s="73"/>
      <c r="AA46" s="74"/>
    </row>
    <row r="47" spans="2:27" ht="14.25" customHeight="1">
      <c r="M47" s="72"/>
      <c r="N47" s="73"/>
      <c r="O47" s="73"/>
      <c r="P47" s="73"/>
      <c r="Q47" s="73"/>
      <c r="R47" s="73"/>
      <c r="S47" s="73"/>
      <c r="T47" s="73"/>
      <c r="U47" s="73"/>
      <c r="V47" s="73"/>
      <c r="W47" s="73"/>
      <c r="X47" s="73"/>
      <c r="Y47" s="73"/>
      <c r="Z47" s="73"/>
      <c r="AA47" s="74"/>
    </row>
    <row r="48" spans="2:27" ht="14.25" customHeight="1" thickBot="1">
      <c r="M48" s="72"/>
      <c r="N48" s="73"/>
      <c r="O48" s="73"/>
      <c r="P48" s="73"/>
      <c r="Q48" s="73"/>
      <c r="R48" s="73"/>
      <c r="S48" s="73"/>
      <c r="T48" s="73"/>
      <c r="U48" s="73"/>
      <c r="V48" s="73"/>
      <c r="W48" s="73"/>
      <c r="X48" s="73"/>
      <c r="Y48" s="73"/>
      <c r="Z48" s="73"/>
      <c r="AA48" s="74"/>
    </row>
    <row r="49" spans="2:27" ht="14.25" customHeight="1">
      <c r="B49" s="64" t="s">
        <v>56</v>
      </c>
      <c r="C49" s="65"/>
      <c r="D49" s="65"/>
      <c r="E49" s="65"/>
      <c r="F49" s="65"/>
      <c r="G49" s="65"/>
      <c r="H49" s="65"/>
      <c r="I49" s="65"/>
      <c r="J49" s="66"/>
      <c r="M49" s="72"/>
      <c r="N49" s="73"/>
      <c r="O49" s="73"/>
      <c r="P49" s="73"/>
      <c r="Q49" s="73"/>
      <c r="R49" s="73"/>
      <c r="S49" s="73"/>
      <c r="T49" s="73"/>
      <c r="U49" s="73"/>
      <c r="V49" s="73"/>
      <c r="W49" s="73"/>
      <c r="X49" s="73"/>
      <c r="Y49" s="73"/>
      <c r="Z49" s="73"/>
      <c r="AA49" s="74"/>
    </row>
    <row r="50" spans="2:27" ht="14.25" customHeight="1" thickBot="1">
      <c r="B50" s="67"/>
      <c r="C50" s="68"/>
      <c r="D50" s="68"/>
      <c r="E50" s="68"/>
      <c r="F50" s="68"/>
      <c r="G50" s="68"/>
      <c r="H50" s="68"/>
      <c r="I50" s="68"/>
      <c r="J50" s="69"/>
      <c r="M50" s="72"/>
      <c r="N50" s="73"/>
      <c r="O50" s="73"/>
      <c r="P50" s="73"/>
      <c r="Q50" s="73"/>
      <c r="R50" s="73"/>
      <c r="S50" s="73"/>
      <c r="T50" s="73"/>
      <c r="U50" s="73"/>
      <c r="V50" s="73"/>
      <c r="W50" s="73"/>
      <c r="X50" s="73"/>
      <c r="Y50" s="73"/>
      <c r="Z50" s="73"/>
      <c r="AA50" s="74"/>
    </row>
    <row r="51" spans="2:27" ht="14.25" customHeight="1" thickBot="1">
      <c r="M51" s="72"/>
      <c r="N51" s="73"/>
      <c r="O51" s="73"/>
      <c r="P51" s="73"/>
      <c r="Q51" s="73"/>
      <c r="R51" s="73"/>
      <c r="S51" s="73"/>
      <c r="T51" s="73"/>
      <c r="U51" s="73"/>
      <c r="V51" s="73"/>
      <c r="W51" s="73"/>
      <c r="X51" s="73"/>
      <c r="Y51" s="73"/>
      <c r="Z51" s="73"/>
      <c r="AA51" s="74"/>
    </row>
    <row r="52" spans="2:27" ht="14.25" customHeight="1" thickBot="1">
      <c r="B52" s="78" t="s">
        <v>46</v>
      </c>
      <c r="C52" s="79"/>
      <c r="D52" s="79"/>
      <c r="E52" s="79"/>
      <c r="F52" s="79"/>
      <c r="G52" s="79"/>
      <c r="H52" s="79"/>
      <c r="I52" s="79"/>
      <c r="J52" s="80"/>
      <c r="M52" s="75"/>
      <c r="N52" s="76"/>
      <c r="O52" s="76"/>
      <c r="P52" s="76"/>
      <c r="Q52" s="76"/>
      <c r="R52" s="76"/>
      <c r="S52" s="76"/>
      <c r="T52" s="76"/>
      <c r="U52" s="76"/>
      <c r="V52" s="76"/>
      <c r="W52" s="76"/>
      <c r="X52" s="76"/>
      <c r="Y52" s="76"/>
      <c r="Z52" s="76"/>
      <c r="AA52" s="77"/>
    </row>
    <row r="53" spans="2:27" ht="14.25" customHeight="1">
      <c r="B53" s="81"/>
      <c r="C53" s="82"/>
      <c r="D53" s="82"/>
      <c r="E53" s="82"/>
      <c r="F53" s="82"/>
      <c r="G53" s="82"/>
      <c r="H53" s="82"/>
      <c r="I53" s="82"/>
      <c r="J53" s="83"/>
    </row>
    <row r="54" spans="2:27" ht="14.25" customHeight="1">
      <c r="B54" s="81"/>
      <c r="C54" s="82"/>
      <c r="D54" s="82"/>
      <c r="E54" s="82"/>
      <c r="F54" s="82"/>
      <c r="G54" s="82"/>
      <c r="H54" s="82"/>
      <c r="I54" s="82"/>
      <c r="J54" s="83"/>
    </row>
    <row r="55" spans="2:27" ht="14.25" customHeight="1">
      <c r="B55" s="81"/>
      <c r="C55" s="82"/>
      <c r="D55" s="82"/>
      <c r="E55" s="82"/>
      <c r="F55" s="82"/>
      <c r="G55" s="82"/>
      <c r="H55" s="82"/>
      <c r="I55" s="82"/>
      <c r="J55" s="83"/>
    </row>
    <row r="56" spans="2:27" ht="14.25" customHeight="1">
      <c r="B56" s="81"/>
      <c r="C56" s="82"/>
      <c r="D56" s="82"/>
      <c r="E56" s="82"/>
      <c r="F56" s="82"/>
      <c r="G56" s="82"/>
      <c r="H56" s="82"/>
      <c r="I56" s="82"/>
      <c r="J56" s="83"/>
    </row>
    <row r="57" spans="2:27" ht="14.25" customHeight="1">
      <c r="B57" s="81"/>
      <c r="C57" s="82"/>
      <c r="D57" s="82"/>
      <c r="E57" s="82"/>
      <c r="F57" s="82"/>
      <c r="G57" s="82"/>
      <c r="H57" s="82"/>
      <c r="I57" s="82"/>
      <c r="J57" s="83"/>
    </row>
    <row r="58" spans="2:27" ht="14.25" customHeight="1" thickBot="1">
      <c r="B58" s="84"/>
      <c r="C58" s="85"/>
      <c r="D58" s="85"/>
      <c r="E58" s="85"/>
      <c r="F58" s="85"/>
      <c r="G58" s="85"/>
      <c r="H58" s="85"/>
      <c r="I58" s="85"/>
      <c r="J58" s="86"/>
    </row>
    <row r="59" spans="2:27" ht="14.25" customHeight="1"/>
    <row r="60" spans="2:27" ht="14.25" customHeight="1">
      <c r="F60" s="92" t="s">
        <v>50</v>
      </c>
      <c r="G60" s="93" t="s">
        <v>51</v>
      </c>
      <c r="H60" s="94"/>
      <c r="I60" s="95"/>
      <c r="J60" s="97" t="s">
        <v>54</v>
      </c>
    </row>
    <row r="61" spans="2:27" ht="14.25" customHeight="1">
      <c r="F61" s="92"/>
      <c r="G61" s="96" t="s">
        <v>52</v>
      </c>
      <c r="H61" s="96" t="s">
        <v>53</v>
      </c>
      <c r="I61" s="96" t="s">
        <v>59</v>
      </c>
      <c r="J61" s="97"/>
    </row>
    <row r="62" spans="2:27" ht="14.25" customHeight="1">
      <c r="F62" s="91" t="s">
        <v>32</v>
      </c>
      <c r="G62" s="91" t="s">
        <v>32</v>
      </c>
      <c r="H62" s="91" t="s">
        <v>19</v>
      </c>
      <c r="I62" s="91" t="s">
        <v>17</v>
      </c>
      <c r="J62" s="91" t="s">
        <v>32</v>
      </c>
    </row>
    <row r="63" spans="2:27" ht="14.25" customHeight="1">
      <c r="B63" s="88" t="s">
        <v>58</v>
      </c>
      <c r="C63" s="88"/>
      <c r="D63" s="88"/>
      <c r="E63" s="88"/>
      <c r="F63" s="7">
        <f>I14</f>
        <v>58000</v>
      </c>
      <c r="G63" s="102">
        <v>0</v>
      </c>
      <c r="H63" s="102">
        <v>0</v>
      </c>
      <c r="I63" s="102">
        <v>0</v>
      </c>
      <c r="J63" s="7">
        <f>F63+(G63*H63*I63)</f>
        <v>58000</v>
      </c>
    </row>
    <row r="64" spans="2:27" ht="14.25" customHeight="1">
      <c r="B64" s="88" t="s">
        <v>47</v>
      </c>
      <c r="C64" s="88"/>
      <c r="D64" s="88"/>
      <c r="E64" s="88"/>
      <c r="F64" s="7">
        <f>I14</f>
        <v>58000</v>
      </c>
      <c r="G64" s="13">
        <v>55000</v>
      </c>
      <c r="H64" s="13">
        <v>3</v>
      </c>
      <c r="I64" s="101">
        <v>0.1</v>
      </c>
      <c r="J64" s="7">
        <f>F64+(G64*H64*I64)</f>
        <v>74500</v>
      </c>
    </row>
    <row r="65" spans="2:10" ht="14.25" customHeight="1">
      <c r="B65" s="88" t="s">
        <v>48</v>
      </c>
      <c r="C65" s="88"/>
      <c r="D65" s="88"/>
      <c r="E65" s="88"/>
      <c r="F65" s="7">
        <f>F64</f>
        <v>58000</v>
      </c>
      <c r="G65" s="13">
        <f>G64</f>
        <v>55000</v>
      </c>
      <c r="H65" s="13">
        <v>3</v>
      </c>
      <c r="I65" s="101">
        <v>0.05</v>
      </c>
      <c r="J65" s="7">
        <f t="shared" ref="J65:J66" si="3">F65+(G65*H65*I65)</f>
        <v>66250</v>
      </c>
    </row>
    <row r="66" spans="2:10" ht="14.25" customHeight="1">
      <c r="B66" s="88" t="s">
        <v>49</v>
      </c>
      <c r="C66" s="88"/>
      <c r="D66" s="88"/>
      <c r="E66" s="88"/>
      <c r="F66" s="7">
        <f>F65</f>
        <v>58000</v>
      </c>
      <c r="G66" s="13">
        <f>G65</f>
        <v>55000</v>
      </c>
      <c r="H66" s="13">
        <v>3</v>
      </c>
      <c r="I66" s="98">
        <v>0</v>
      </c>
      <c r="J66" s="7">
        <f t="shared" si="3"/>
        <v>58000</v>
      </c>
    </row>
    <row r="67" spans="2:10" ht="14.25" customHeight="1"/>
    <row r="68" spans="2:10" ht="33" customHeight="1">
      <c r="F68" s="100" t="s">
        <v>60</v>
      </c>
      <c r="G68" s="100"/>
      <c r="H68" s="103" t="s">
        <v>62</v>
      </c>
      <c r="I68" s="106" t="s">
        <v>63</v>
      </c>
    </row>
    <row r="69" spans="2:10" ht="14.25" customHeight="1">
      <c r="F69" s="90" t="s">
        <v>17</v>
      </c>
      <c r="G69" s="90" t="s">
        <v>61</v>
      </c>
      <c r="H69" s="90" t="s">
        <v>32</v>
      </c>
      <c r="I69" s="90" t="s">
        <v>19</v>
      </c>
    </row>
    <row r="70" spans="2:10" ht="14.25" customHeight="1">
      <c r="B70" s="88" t="s">
        <v>58</v>
      </c>
      <c r="C70" s="88"/>
      <c r="D70" s="88"/>
      <c r="E70" s="88"/>
      <c r="F70" s="99">
        <f>F38</f>
        <v>0.15</v>
      </c>
      <c r="G70" s="7">
        <f>K39</f>
        <v>106822.125</v>
      </c>
      <c r="H70" s="7">
        <f>K43</f>
        <v>18867.225599999998</v>
      </c>
      <c r="I70" s="104">
        <f>F46</f>
        <v>3.0741138750150951</v>
      </c>
    </row>
    <row r="71" spans="2:10" ht="14.25" customHeight="1">
      <c r="B71" s="88" t="s">
        <v>47</v>
      </c>
      <c r="C71" s="88"/>
      <c r="D71" s="88"/>
      <c r="E71" s="89"/>
      <c r="F71" s="101">
        <v>0.25</v>
      </c>
      <c r="G71" s="13">
        <f>F71*((K35+K36)/2)</f>
        <v>178036.875</v>
      </c>
      <c r="H71" s="13">
        <f>(((J35+J36)/2)*F71*J20)+(((I35+I36)/2)*F71*I20)+(((H35+H36)/2)*F71*H20)+(((G35+G36)/2)*F71*G20)+(((F35+F36)/2)*F71*F20)</f>
        <v>31445.376</v>
      </c>
      <c r="I71" s="105">
        <f>J64/H71</f>
        <v>2.3691877622961162</v>
      </c>
    </row>
    <row r="72" spans="2:10" ht="14.25" customHeight="1">
      <c r="B72" s="88" t="s">
        <v>48</v>
      </c>
      <c r="C72" s="88"/>
      <c r="D72" s="88"/>
      <c r="E72" s="89"/>
      <c r="F72" s="101">
        <v>0.15</v>
      </c>
      <c r="G72" s="13">
        <f>F72*((K35+K36)/2)</f>
        <v>106822.125</v>
      </c>
      <c r="H72" s="13">
        <f>(((J35+J36)/2)*F72*J20)+(((I35+I36)/2)*F72*I20)+(((H35+H36)/2)*F72*H20)+(((G35+G36)/2)*F72*G20)+(((F35+F36)/2)*F72*F20)</f>
        <v>18867.225599999998</v>
      </c>
      <c r="I72" s="105">
        <f t="shared" ref="I72:I73" si="4">J65/H72</f>
        <v>3.5113800727543114</v>
      </c>
    </row>
    <row r="73" spans="2:10" ht="14.25" customHeight="1">
      <c r="B73" s="88" t="s">
        <v>49</v>
      </c>
      <c r="C73" s="88"/>
      <c r="D73" s="88"/>
      <c r="E73" s="89"/>
      <c r="F73" s="101">
        <v>0.05</v>
      </c>
      <c r="G73" s="13">
        <f>F73*((K35+K36)/2)</f>
        <v>35607.375</v>
      </c>
      <c r="H73" s="13">
        <f>(((J35+J36)/2)*F73*J20)+(((I35+I36)/2)*F73*I20)+(((H35+H36)/2)*F73*H20)+(((G35+G36)/2)*F73*G20)+(((F35+F36)/2)*F73*F20)</f>
        <v>6289.0752000000011</v>
      </c>
      <c r="I73" s="105">
        <f t="shared" si="4"/>
        <v>9.2223416250452832</v>
      </c>
    </row>
    <row r="74" spans="2:10" ht="14.25" customHeight="1"/>
    <row r="75" spans="2:10" ht="14.25" customHeight="1"/>
    <row r="76" spans="2:10" ht="14.25" customHeight="1"/>
    <row r="77" spans="2:10" ht="14.25" customHeight="1"/>
    <row r="78" spans="2:10" ht="14.25" customHeight="1"/>
    <row r="79" spans="2:10" ht="14.25" customHeight="1"/>
    <row r="80" spans="2:1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sheetData>
  <mergeCells count="63">
    <mergeCell ref="B73:E73"/>
    <mergeCell ref="F60:F61"/>
    <mergeCell ref="G60:I60"/>
    <mergeCell ref="J60:J61"/>
    <mergeCell ref="B71:E71"/>
    <mergeCell ref="B72:E72"/>
    <mergeCell ref="B63:E63"/>
    <mergeCell ref="B70:E70"/>
    <mergeCell ref="F68:G68"/>
    <mergeCell ref="B64:E64"/>
    <mergeCell ref="B65:E65"/>
    <mergeCell ref="B66:E66"/>
    <mergeCell ref="D46:E46"/>
    <mergeCell ref="B45:C46"/>
    <mergeCell ref="M2:AA11"/>
    <mergeCell ref="M13:AA23"/>
    <mergeCell ref="M37:AA52"/>
    <mergeCell ref="B49:J50"/>
    <mergeCell ref="B52:J58"/>
    <mergeCell ref="D5:E5"/>
    <mergeCell ref="B5:C5"/>
    <mergeCell ref="B4:C4"/>
    <mergeCell ref="B10:E10"/>
    <mergeCell ref="D43:E43"/>
    <mergeCell ref="B42:C43"/>
    <mergeCell ref="D22:D23"/>
    <mergeCell ref="B2:K2"/>
    <mergeCell ref="B40:C40"/>
    <mergeCell ref="B38:C38"/>
    <mergeCell ref="B14:C14"/>
    <mergeCell ref="B13:C13"/>
    <mergeCell ref="B12:C12"/>
    <mergeCell ref="B22:B36"/>
    <mergeCell ref="H4:J6"/>
    <mergeCell ref="B19:B20"/>
    <mergeCell ref="D20:E20"/>
    <mergeCell ref="D4:E4"/>
    <mergeCell ref="D35:D36"/>
    <mergeCell ref="C35:C36"/>
    <mergeCell ref="H7:J9"/>
    <mergeCell ref="B9:E9"/>
    <mergeCell ref="B8:E8"/>
    <mergeCell ref="D19:E19"/>
    <mergeCell ref="D32:D33"/>
    <mergeCell ref="C32:C33"/>
    <mergeCell ref="C30:C31"/>
    <mergeCell ref="C28:C29"/>
    <mergeCell ref="C26:C27"/>
    <mergeCell ref="C24:C25"/>
    <mergeCell ref="D30:D31"/>
    <mergeCell ref="D28:D29"/>
    <mergeCell ref="D26:D27"/>
    <mergeCell ref="D24:D25"/>
    <mergeCell ref="M25:AA35"/>
    <mergeCell ref="D42:E42"/>
    <mergeCell ref="D45:E45"/>
    <mergeCell ref="D40:E40"/>
    <mergeCell ref="D38:E38"/>
    <mergeCell ref="B7:E7"/>
    <mergeCell ref="D14:E14"/>
    <mergeCell ref="D13:E13"/>
    <mergeCell ref="D12:E12"/>
    <mergeCell ref="C22:C23"/>
  </mergeCell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TRI BACS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Reda HAJJAR</dc:creator>
  <cp:lastModifiedBy>LELOUTRE Yoann</cp:lastModifiedBy>
  <dcterms:created xsi:type="dcterms:W3CDTF">2015-06-05T18:19:34Z</dcterms:created>
  <dcterms:modified xsi:type="dcterms:W3CDTF">2024-09-24T07:29:25Z</dcterms:modified>
</cp:coreProperties>
</file>